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checkCompatibility="1"/>
  <mc:AlternateContent xmlns:mc="http://schemas.openxmlformats.org/markup-compatibility/2006">
    <mc:Choice Requires="x15">
      <x15ac:absPath xmlns:x15ac="http://schemas.microsoft.com/office/spreadsheetml/2010/11/ac" url="/Users/garethrees/Documents/1. LPC/Budget/2. LPC 23:24/"/>
    </mc:Choice>
  </mc:AlternateContent>
  <xr:revisionPtr revIDLastSave="0" documentId="13_ncr:1_{D9AC3D29-C488-B646-B502-460E46015FCA}" xr6:coauthVersionLast="47" xr6:coauthVersionMax="47" xr10:uidLastSave="{00000000-0000-0000-0000-000000000000}"/>
  <bookViews>
    <workbookView xWindow="0" yWindow="0" windowWidth="44800" windowHeight="25200" xr2:uid="{00000000-000D-0000-FFFF-FFFF00000000}"/>
  </bookViews>
  <sheets>
    <sheet name="Budget vs Actual 2023 -2024" sheetId="7" r:id="rId1"/>
    <sheet name="Detailed Expenditure 2023- 2024" sheetId="6" r:id="rId2"/>
  </sheets>
  <definedNames>
    <definedName name="_xlnm.Print_Area" localSheetId="0">'Budget vs Actual 2023 -2024'!$A$1:$O$63</definedName>
    <definedName name="_xlnm.Print_Area" localSheetId="1">'Detailed Expenditure 2023- 2024'!$A$1:$R$36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3" i="6" l="1"/>
  <c r="R32" i="6"/>
  <c r="J35" i="6"/>
  <c r="P35" i="6"/>
  <c r="R31" i="6"/>
  <c r="I35" i="6"/>
  <c r="R30" i="6"/>
  <c r="K35" i="6"/>
  <c r="R29" i="6"/>
  <c r="R25" i="6"/>
  <c r="R26" i="6"/>
  <c r="C39" i="7"/>
  <c r="L35" i="6"/>
  <c r="M31" i="7" l="1"/>
  <c r="N31" i="7" s="1"/>
  <c r="L31" i="7"/>
  <c r="O31" i="7" s="1"/>
  <c r="J27" i="7"/>
  <c r="H27" i="7"/>
  <c r="F27" i="7"/>
  <c r="C61" i="7"/>
  <c r="I37" i="7" s="1"/>
  <c r="C53" i="7" l="1"/>
  <c r="C55" i="7" s="1"/>
  <c r="L29" i="7"/>
  <c r="L27" i="7"/>
  <c r="O27" i="7" s="1"/>
  <c r="L25" i="7"/>
  <c r="L23" i="7"/>
  <c r="L21" i="7"/>
  <c r="L19" i="7"/>
  <c r="L17" i="7"/>
  <c r="L15" i="7"/>
  <c r="L13" i="7"/>
  <c r="L11" i="7"/>
  <c r="D29" i="7"/>
  <c r="D27" i="7"/>
  <c r="D25" i="7"/>
  <c r="D21" i="7"/>
  <c r="D19" i="7"/>
  <c r="D17" i="7"/>
  <c r="M33" i="7"/>
  <c r="O23" i="7" l="1"/>
  <c r="N23" i="7"/>
  <c r="L33" i="7"/>
  <c r="O33" i="7" l="1"/>
  <c r="R9" i="6"/>
  <c r="R10" i="6"/>
  <c r="O35" i="6" l="1"/>
  <c r="C46" i="7"/>
  <c r="H37" i="7" s="1"/>
  <c r="C63" i="7" l="1"/>
  <c r="R7" i="6"/>
  <c r="R8" i="6"/>
  <c r="R11" i="6"/>
  <c r="R12" i="6"/>
  <c r="R13" i="6"/>
  <c r="R14" i="6"/>
  <c r="R16" i="6"/>
  <c r="R17" i="6"/>
  <c r="R18" i="6"/>
  <c r="R19" i="6"/>
  <c r="R20" i="6"/>
  <c r="R21" i="6"/>
  <c r="R22" i="6"/>
  <c r="R23" i="6"/>
  <c r="R27" i="6"/>
  <c r="R28" i="6"/>
  <c r="K33" i="7"/>
  <c r="I33" i="7"/>
  <c r="G33" i="7"/>
  <c r="E33" i="7"/>
  <c r="N11" i="7" l="1"/>
  <c r="N15" i="7"/>
  <c r="N17" i="7"/>
  <c r="N19" i="7"/>
  <c r="N21" i="7"/>
  <c r="N25" i="7"/>
  <c r="N27" i="7"/>
  <c r="N29" i="7"/>
  <c r="N9" i="7"/>
  <c r="N13" i="7" l="1"/>
  <c r="N33" i="7" s="1"/>
  <c r="D33" i="7" l="1"/>
  <c r="F33" i="7"/>
  <c r="G35" i="6"/>
  <c r="H35" i="6"/>
  <c r="M35" i="6"/>
  <c r="N35" i="6"/>
  <c r="F35" i="6"/>
  <c r="P36" i="6" l="1"/>
  <c r="H33" i="7"/>
  <c r="J33" i="7"/>
  <c r="C33" i="7" l="1"/>
  <c r="F37" i="7" s="1"/>
  <c r="I43" i="7" l="1"/>
  <c r="O29" i="7"/>
  <c r="K38" i="7" l="1"/>
  <c r="R5" i="6"/>
  <c r="R6" i="6"/>
  <c r="R4" i="6"/>
  <c r="R35" i="6" s="1"/>
  <c r="O25" i="7"/>
  <c r="O15" i="7"/>
  <c r="O13" i="7"/>
  <c r="O11" i="7" l="1"/>
  <c r="O21" i="7"/>
  <c r="O19" i="7"/>
  <c r="O17" i="7"/>
  <c r="R36" i="6" l="1"/>
  <c r="G37" i="7"/>
  <c r="G4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Gareth Rees</author>
    <author>Microsoft Office User</author>
  </authors>
  <commentList>
    <comment ref="C9" authorId="0" shapeId="0" xr:uid="{E18AE20F-E82F-6849-9434-89A81374F782}">
      <text>
        <r>
          <rPr>
            <b/>
            <sz val="10"/>
            <color rgb="FF000000"/>
            <rFont val="Tahoma"/>
            <family val="2"/>
          </rPr>
          <t>Gareth Rees: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The Clerk has decided not to take a salary (Contract of Employment updated). Clerk's salary MUST be accounted for in budget make up, re future proof for Clerk's salary.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Clerk's salary has been transferred to projects (£1320).</t>
        </r>
      </text>
    </comment>
    <comment ref="M9" authorId="0" shapeId="0" xr:uid="{05F80AF2-4EAC-4740-AA05-96CAF0A14EF1}">
      <text>
        <r>
          <rPr>
            <b/>
            <sz val="10"/>
            <color rgb="FF000000"/>
            <rFont val="Tahoma"/>
            <family val="2"/>
          </rPr>
          <t>Gareth Rees: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The Clerk has decided not to take a salary (Contract of Employment updated). Clerk's salary MUST be accounted for in budget make up, re future proof for Clerk's salary.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Clerk's salary has been transferred to projects.</t>
        </r>
      </text>
    </comment>
    <comment ref="E17" authorId="1" shapeId="0" xr:uid="{3E07992C-7169-B746-9DC3-968DCAEE0A6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Domain lpc.org.uk = £7.50
</t>
        </r>
        <r>
          <rPr>
            <sz val="10"/>
            <color rgb="FF000000"/>
            <rFont val="Tahoma"/>
            <family val="2"/>
          </rPr>
          <t xml:space="preserve">Domain lpc.com = £19
</t>
        </r>
        <r>
          <rPr>
            <sz val="10"/>
            <color rgb="FF000000"/>
            <rFont val="Tahoma"/>
            <family val="2"/>
          </rPr>
          <t xml:space="preserve">Gift for Graham Chapman = £32.50
</t>
        </r>
        <r>
          <rPr>
            <sz val="10"/>
            <color rgb="FF000000"/>
            <rFont val="Tahoma"/>
            <family val="2"/>
          </rPr>
          <t>Village Hall Hire July 22 - 31st March 23 - £96</t>
        </r>
      </text>
    </comment>
    <comment ref="I17" authorId="0" shapeId="0" xr:uid="{9AC61A76-0030-4B4E-B39E-45A7919B64F7}">
      <text>
        <r>
          <rPr>
            <b/>
            <sz val="10"/>
            <color rgb="FF000000"/>
            <rFont val="Tahoma"/>
            <family val="2"/>
          </rPr>
          <t>Gareth Rees: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£34.19 pendrives
</t>
        </r>
        <r>
          <rPr>
            <sz val="10"/>
            <color rgb="FF000000"/>
            <rFont val="Tahoma"/>
            <family val="2"/>
          </rPr>
          <t xml:space="preserve">£106.77 Land registry - credit 16.97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Bank charged £52.78 (LR) and credited £16.79 making the correct debit of £35.99 (seach 381348964 (Invoice number 15610241)</t>
        </r>
      </text>
    </comment>
    <comment ref="K17" authorId="0" shapeId="0" xr:uid="{5D6F72D9-E204-8140-9EE0-529EC5A3612C}">
      <text>
        <r>
          <rPr>
            <b/>
            <sz val="10"/>
            <color rgb="FF000000"/>
            <rFont val="Tahoma"/>
            <family val="2"/>
          </rPr>
          <t>Gareth Rees: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Gift for Mary
</t>
        </r>
        <r>
          <rPr>
            <sz val="10"/>
            <color rgb="FF000000"/>
            <rFont val="Tahoma"/>
            <family val="2"/>
          </rPr>
          <t>£148.50 VH hire</t>
        </r>
      </text>
    </comment>
    <comment ref="E21" authorId="0" shapeId="0" xr:uid="{827685B7-6919-EE47-8813-668537F2E67E}">
      <text>
        <r>
          <rPr>
            <b/>
            <sz val="10"/>
            <color rgb="FF000000"/>
            <rFont val="Tahoma"/>
            <family val="2"/>
          </rPr>
          <t>Gareth Rees: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K23" authorId="0" shapeId="0" xr:uid="{6120704C-C65C-D94F-8C8E-F619172B9DC6}">
      <text>
        <r>
          <rPr>
            <b/>
            <sz val="10"/>
            <color rgb="FF000000"/>
            <rFont val="Tahoma"/>
            <family val="2"/>
          </rPr>
          <t>Gareth Rees: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HP Printer Ink - £5.49 -  14.1.24</t>
        </r>
      </text>
    </comment>
    <comment ref="C29" authorId="1" shapeId="0" xr:uid="{4DB8E66C-9961-024A-B7C0-9D887D2B5B8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£1320 transferred from Clerks Salary.</t>
        </r>
      </text>
    </comment>
    <comment ref="I29" authorId="0" shapeId="0" xr:uid="{B9C257CD-D046-5D4B-8B93-A09D9127F091}">
      <text>
        <r>
          <rPr>
            <b/>
            <sz val="10"/>
            <color rgb="FF000000"/>
            <rFont val="Tahoma"/>
            <family val="2"/>
          </rPr>
          <t>Gareth Rees: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681 Lundy
</t>
        </r>
        <r>
          <rPr>
            <sz val="10"/>
            <color rgb="FF000000"/>
            <rFont val="Tahoma"/>
            <family val="2"/>
          </rPr>
          <t>40 hedge cut</t>
        </r>
      </text>
    </comment>
    <comment ref="C33" authorId="1" shapeId="0" xr:uid="{136E14AD-1604-AF4C-98FE-E453194D0DB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Actual agreed budget £5032.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ERYC grant £500
</t>
        </r>
      </text>
    </comment>
    <comment ref="M33" authorId="0" shapeId="0" xr:uid="{97194E83-A57A-134E-865D-5F2BC6417518}">
      <text>
        <r>
          <rPr>
            <b/>
            <sz val="10"/>
            <color rgb="FF000000"/>
            <rFont val="Tahoma"/>
            <family val="2"/>
          </rPr>
          <t>Gareth Rees: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b/>
            <sz val="18"/>
            <color rgb="FF000000"/>
            <rFont val="Arial"/>
            <family val="2"/>
          </rPr>
          <t>Microsoft Office 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8"/>
            <color rgb="FF000000"/>
            <rFont val="Arial"/>
            <family val="2"/>
          </rPr>
          <t>Actual agreed budget £5032.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8"/>
            <color rgb="FF000000"/>
            <rFont val="Arial"/>
            <family val="2"/>
          </rPr>
          <t>ERYC grant £500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I37" authorId="1" shapeId="0" xr:uid="{5673479E-6371-404E-BCAE-9B46A71AB25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Business Reserve Net Balance
</t>
        </r>
        <r>
          <rPr>
            <sz val="10"/>
            <color rgb="FF000000"/>
            <rFont val="Tahoma"/>
            <family val="2"/>
          </rPr>
          <t xml:space="preserve">= Cell I37 minus £5K Emergency Fund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K37" authorId="0" shapeId="0" xr:uid="{67464C06-60E2-3B4F-A96D-9C747321013D}">
      <text>
        <r>
          <rPr>
            <b/>
            <sz val="10"/>
            <color rgb="FF000000"/>
            <rFont val="Tahoma"/>
            <family val="2"/>
          </rPr>
          <t>Gareth Rees: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 be claimed</t>
        </r>
      </text>
    </comment>
    <comment ref="C40" authorId="0" shapeId="0" xr:uid="{C1BE868A-C661-FD48-B0D3-D861532862B7}">
      <text>
        <r>
          <rPr>
            <b/>
            <sz val="10"/>
            <color rgb="FF000000"/>
            <rFont val="Tahoma"/>
            <family val="2"/>
          </rPr>
          <t>Gareth Rees: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Adrian Land Registry</t>
        </r>
      </text>
    </comment>
    <comment ref="I41" authorId="0" shapeId="0" xr:uid="{B020827A-4F02-234E-A603-47C64F892AA0}">
      <text>
        <r>
          <rPr>
            <b/>
            <sz val="10"/>
            <color rgb="FF000000"/>
            <rFont val="Tahoma"/>
            <family val="2"/>
          </rPr>
          <t>Gareth Rees: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This figure is included in the Business Reserve balance in cell 'I37'</t>
        </r>
      </text>
    </comment>
    <comment ref="C43" authorId="1" shapeId="0" xr:uid="{75826853-CBBE-9A4D-BF0E-57916478FED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8"/>
            <color rgb="FF000000"/>
            <rFont val="Arial"/>
            <family val="2"/>
          </rPr>
          <t xml:space="preserve">£98 - (7 issues) Gazette paid for up to and including Feb/March 25
</t>
        </r>
        <r>
          <rPr>
            <sz val="18"/>
            <color rgb="FF000000"/>
            <rFont val="Arial"/>
            <family val="2"/>
          </rPr>
          <t xml:space="preserve">
</t>
        </r>
        <r>
          <rPr>
            <sz val="18"/>
            <color rgb="FF000000"/>
            <rFont val="Arial"/>
            <family val="2"/>
          </rPr>
          <t>84(paid in7.12.23) Village Hall Committe and 14 paid in 11.12.23)from Parishioner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G43" authorId="0" shapeId="0" xr:uid="{E6E820D6-A371-3740-9D10-FFA9B0D1F2D7}">
      <text>
        <r>
          <rPr>
            <b/>
            <sz val="10"/>
            <color rgb="FF000000"/>
            <rFont val="Tahoma"/>
            <family val="2"/>
          </rPr>
          <t>Gareth Rees: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Should be ZERO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Gareth Rees</author>
  </authors>
  <commentList>
    <comment ref="C10" authorId="0" shapeId="0" xr:uid="{F2AFBBD2-6EF0-9844-B220-5BC7EE79264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The Farm Shop £340
</t>
        </r>
        <r>
          <rPr>
            <sz val="10"/>
            <color rgb="FF000000"/>
            <rFont val="Tahoma"/>
            <family val="2"/>
          </rPr>
          <t xml:space="preserve">The Farm Shop £5.25
</t>
        </r>
        <r>
          <rPr>
            <sz val="10"/>
            <color rgb="FF000000"/>
            <rFont val="Tahoma"/>
            <family val="2"/>
          </rPr>
          <t xml:space="preserve">The Farm Shop £9.00
</t>
        </r>
        <r>
          <rPr>
            <sz val="10"/>
            <color rgb="FF000000"/>
            <rFont val="Tahoma"/>
            <family val="2"/>
          </rPr>
          <t xml:space="preserve">Card Factory £11.61
</t>
        </r>
        <r>
          <rPr>
            <sz val="10"/>
            <color rgb="FF000000"/>
            <rFont val="Tahoma"/>
            <family val="2"/>
          </rPr>
          <t xml:space="preserve">Boyes £0.99
</t>
        </r>
        <r>
          <rPr>
            <sz val="10"/>
            <color rgb="FF000000"/>
            <rFont val="Tahoma"/>
            <family val="2"/>
          </rPr>
          <t xml:space="preserve">Boyes £2.97
</t>
        </r>
        <r>
          <rPr>
            <sz val="10"/>
            <color rgb="FF000000"/>
            <rFont val="Tahoma"/>
            <family val="2"/>
          </rPr>
          <t xml:space="preserve">Boyes £1.98
</t>
        </r>
        <r>
          <rPr>
            <sz val="10"/>
            <color rgb="FF000000"/>
            <rFont val="Tahoma"/>
            <family val="2"/>
          </rPr>
          <t>Boyes £4.95</t>
        </r>
      </text>
    </comment>
    <comment ref="C11" authorId="0" shapeId="0" xr:uid="{13CADE38-75AE-9040-A154-B2CAA039693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Morrisons £121.12
</t>
        </r>
        <r>
          <rPr>
            <sz val="10"/>
            <color rgb="FF000000"/>
            <rFont val="Tahoma"/>
            <family val="2"/>
          </rPr>
          <t>Morrisons £3.34</t>
        </r>
      </text>
    </comment>
    <comment ref="C12" authorId="0" shapeId="0" xr:uid="{193BB814-B9AB-7345-B4CE-8BB2BED5ACD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Farm Shop - £21.94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C16" authorId="0" shapeId="0" xr:uid="{2736FF86-1CE0-AD41-ACAB-004163C3BC8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From July 22 to 31st March 2023</t>
        </r>
      </text>
    </comment>
    <comment ref="C31" authorId="1" shapeId="0" xr:uid="{CC825B2D-823D-284D-A4A7-44B0CDD968FE}">
      <text>
        <r>
          <rPr>
            <b/>
            <sz val="10"/>
            <color rgb="FF000000"/>
            <rFont val="Tahoma"/>
            <family val="2"/>
          </rPr>
          <t>Gareth Rees: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Mary gift two seperate invoices - paid one chq
</t>
        </r>
      </text>
    </comment>
    <comment ref="C33" authorId="0" shapeId="0" xr:uid="{4CAC851E-EE85-0444-ACDA-7D145281032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From July 22 to 31st March 2023</t>
        </r>
      </text>
    </comment>
  </commentList>
</comments>
</file>

<file path=xl/sharedStrings.xml><?xml version="1.0" encoding="utf-8"?>
<sst xmlns="http://schemas.openxmlformats.org/spreadsheetml/2006/main" count="199" uniqueCount="159">
  <si>
    <t>ERNLLCA</t>
  </si>
  <si>
    <t>Street furniture</t>
  </si>
  <si>
    <t>Total</t>
  </si>
  <si>
    <t>Clerk</t>
  </si>
  <si>
    <t>Insurance</t>
  </si>
  <si>
    <t>Audit</t>
  </si>
  <si>
    <t>Election Cost</t>
  </si>
  <si>
    <t>BUDGET</t>
  </si>
  <si>
    <t>Q1</t>
  </si>
  <si>
    <t>Q2</t>
  </si>
  <si>
    <t>Q3</t>
  </si>
  <si>
    <t>Q4</t>
  </si>
  <si>
    <t>Income</t>
  </si>
  <si>
    <t>Prepared by;</t>
  </si>
  <si>
    <t xml:space="preserve">Gareth Rees </t>
  </si>
  <si>
    <t>Miscellaneous</t>
  </si>
  <si>
    <t>Expenditure</t>
  </si>
  <si>
    <t>Date</t>
  </si>
  <si>
    <t>Description</t>
  </si>
  <si>
    <t>Salary</t>
  </si>
  <si>
    <t>Street Furniture</t>
  </si>
  <si>
    <t>Misc</t>
  </si>
  <si>
    <t>VAT</t>
  </si>
  <si>
    <t>Totals</t>
  </si>
  <si>
    <t>Projects</t>
  </si>
  <si>
    <t>Clerks Salary</t>
  </si>
  <si>
    <t>Timeline</t>
  </si>
  <si>
    <t>Lockington Parish Council 
Budget vs Actual</t>
  </si>
  <si>
    <t>Check</t>
  </si>
  <si>
    <t>Cheque No.</t>
  </si>
  <si>
    <t xml:space="preserve">ERNLLCA </t>
  </si>
  <si>
    <t>Current Account</t>
  </si>
  <si>
    <t>Budget</t>
  </si>
  <si>
    <t>Clerk &amp; RFO  to Lockington Parish Council</t>
  </si>
  <si>
    <t>Business Reserve</t>
  </si>
  <si>
    <t>TOTAL RUNNING  BALANCE</t>
  </si>
  <si>
    <t>Apr - June</t>
  </si>
  <si>
    <t>July - Sept</t>
  </si>
  <si>
    <t>Oct - Dec</t>
  </si>
  <si>
    <t>Jan - Mar</t>
  </si>
  <si>
    <t xml:space="preserve">Variance </t>
  </si>
  <si>
    <t>Total Running Bank Balance</t>
  </si>
  <si>
    <t xml:space="preserve">                                 DASHBOARD</t>
  </si>
  <si>
    <t>Running Balance</t>
  </si>
  <si>
    <t>Grants &amp; Donations (Section 137)</t>
  </si>
  <si>
    <t>Payment</t>
  </si>
  <si>
    <t>VAT Paid to Date</t>
  </si>
  <si>
    <t>BUDGET 
2022-2023</t>
  </si>
  <si>
    <t xml:space="preserve">Total Income -  2022/23 </t>
  </si>
  <si>
    <t>Total Business Reserve Account</t>
  </si>
  <si>
    <t>2022/23 Precept (ERYC)</t>
  </si>
  <si>
    <t xml:space="preserve">Transfer from Current Account </t>
  </si>
  <si>
    <t xml:space="preserve">Business Reserve Account </t>
  </si>
  <si>
    <t>Gazette Additional Funding (Parishioners)</t>
  </si>
  <si>
    <t xml:space="preserve">           ACTUAL SPEND</t>
  </si>
  <si>
    <t>Agreed Budget -  2022/23</t>
  </si>
  <si>
    <t>Lockington Parish Council Budget - 1st April 2023 - 31st March 2024</t>
  </si>
  <si>
    <t>Included in Buget vs Actual 2023 - 2024</t>
  </si>
  <si>
    <t>Gazette</t>
  </si>
  <si>
    <t xml:space="preserve">Administration </t>
  </si>
  <si>
    <t>Unpresented Cheques 21/22 (31.3.23)</t>
  </si>
  <si>
    <t>Business Reserve Account Interest 23/24</t>
  </si>
  <si>
    <t>ACTUAL SPEND
 TO DATE
 2023- 2024</t>
  </si>
  <si>
    <t>BUDGET 
2023-2024</t>
  </si>
  <si>
    <t>Kings Coronation</t>
  </si>
  <si>
    <t>Notes</t>
  </si>
  <si>
    <t>Business Reserve Account Interest 22/23</t>
  </si>
  <si>
    <t>12.4.23</t>
  </si>
  <si>
    <t>Opening Balance of Business Reserve Account 1.04.2023</t>
  </si>
  <si>
    <t>Total Opening Bank Balance 1.04.23</t>
  </si>
  <si>
    <t>2023/24</t>
  </si>
  <si>
    <t>16.4.23</t>
  </si>
  <si>
    <t>Internal Audit</t>
  </si>
  <si>
    <t>000736</t>
  </si>
  <si>
    <t>000737</t>
  </si>
  <si>
    <t>000738</t>
  </si>
  <si>
    <t>Bank Accounts</t>
  </si>
  <si>
    <t>9.5.23</t>
  </si>
  <si>
    <t>Easilly Domain - lockingtonparishcouncil.org.uk</t>
  </si>
  <si>
    <t>Easilly Domain - lockingtonparishcouncil.com</t>
  </si>
  <si>
    <t>Debit Card</t>
  </si>
  <si>
    <t>10.5.23</t>
  </si>
  <si>
    <t>000739</t>
  </si>
  <si>
    <t>King's Coronation</t>
  </si>
  <si>
    <t>000740</t>
  </si>
  <si>
    <t>000741</t>
  </si>
  <si>
    <t>17.5.23</t>
  </si>
  <si>
    <t>19.5.23</t>
  </si>
  <si>
    <t>20.5.23</t>
  </si>
  <si>
    <t>Administration</t>
  </si>
  <si>
    <t>Village Hall Hire</t>
  </si>
  <si>
    <t>20.6.23</t>
  </si>
  <si>
    <t>Fisk Printers - Gazette Issue 140 Jun/July 2023</t>
  </si>
  <si>
    <t>Fisk Printers - Gazette Issue 139 April/May 2023</t>
  </si>
  <si>
    <t>000742</t>
  </si>
  <si>
    <t>000743</t>
  </si>
  <si>
    <t>000744</t>
  </si>
  <si>
    <t>VAT Refund 2022 -2023</t>
  </si>
  <si>
    <t>14.8.23</t>
  </si>
  <si>
    <t>Fisk Printers - Gazette Issue 141 Aug/Sept 2023</t>
  </si>
  <si>
    <t>000745</t>
  </si>
  <si>
    <t>17.9.23</t>
  </si>
  <si>
    <t>Wel Medical Defib Pad</t>
  </si>
  <si>
    <t>000746</t>
  </si>
  <si>
    <t>8.10.23</t>
  </si>
  <si>
    <t>000747</t>
  </si>
  <si>
    <t>000748</t>
  </si>
  <si>
    <t>Fisk Printers - Gazette Issue 142 Oct/Nov 2023</t>
  </si>
  <si>
    <t>Paddock Hedge Cutting (Mr A Hunter)</t>
  </si>
  <si>
    <t>Plan  - Budget - Precept</t>
  </si>
  <si>
    <t>Opening Balance of  Current Account
1.04.2023</t>
  </si>
  <si>
    <t>See cell C59</t>
  </si>
  <si>
    <t>19.10.23</t>
  </si>
  <si>
    <t>Lundy's Solicitors - LVCG</t>
  </si>
  <si>
    <t>000749</t>
  </si>
  <si>
    <t>31.10.23</t>
  </si>
  <si>
    <t>Pen Drive (Stroage &amp; Transfer)</t>
  </si>
  <si>
    <t>Net opening Balance 1.04.23</t>
  </si>
  <si>
    <t>Emergency Fund</t>
  </si>
  <si>
    <t xml:space="preserve">                    Emergency Fund (Included in Business Reserve balance)</t>
  </si>
  <si>
    <t>30.11.23</t>
  </si>
  <si>
    <t>Land Registry 1810 (Order number 381348964)</t>
  </si>
  <si>
    <t>Land Registry 1810 (Order number 381329469)</t>
  </si>
  <si>
    <t>7.12.23</t>
  </si>
  <si>
    <t>000750</t>
  </si>
  <si>
    <t>Fisk Printers - Gazette Issue 143 dec 23/Jan 2024</t>
  </si>
  <si>
    <t>Land Registry 1810 (Order number 381330102)</t>
  </si>
  <si>
    <t>TBC</t>
  </si>
  <si>
    <t>% Expenditure spent against Budget</t>
  </si>
  <si>
    <t>18.12.23</t>
  </si>
  <si>
    <t>HP Printer Ink</t>
  </si>
  <si>
    <t>14.1.24</t>
  </si>
  <si>
    <t>See cell C40</t>
  </si>
  <si>
    <t>See cell C43</t>
  </si>
  <si>
    <t>AGAR 22/23</t>
  </si>
  <si>
    <t xml:space="preserve">Other Income </t>
  </si>
  <si>
    <t>Spare Cell</t>
  </si>
  <si>
    <t>31.1.24</t>
  </si>
  <si>
    <t>Fisk Printers - Gazette Issue 144 Feb/Mar 2024</t>
  </si>
  <si>
    <t>000751</t>
  </si>
  <si>
    <t>000752</t>
  </si>
  <si>
    <t>16 &amp; 23.2.24</t>
  </si>
  <si>
    <t>Revision 1.27</t>
  </si>
  <si>
    <t>13.3.24</t>
  </si>
  <si>
    <t>000753</t>
  </si>
  <si>
    <t>19.3.24</t>
  </si>
  <si>
    <t>§</t>
  </si>
  <si>
    <t>000754</t>
  </si>
  <si>
    <t>Including Statement Date 8.4.24</t>
  </si>
  <si>
    <t>ERNLLCA Membership</t>
  </si>
  <si>
    <t>Gift for Graham Chapman Retirment</t>
  </si>
  <si>
    <t>Parish Council Insurance</t>
  </si>
  <si>
    <t>Gift for Mary Munro-Hill Retirement</t>
  </si>
  <si>
    <t>Salt Bin Maintenance</t>
  </si>
  <si>
    <t>King's Coronation Expenditure - Deniese Conforth</t>
  </si>
  <si>
    <t>King's Coronation Expenditure  - Barbara Geen</t>
  </si>
  <si>
    <t>King's Coronation Expenditure  - Gill Fawcett</t>
  </si>
  <si>
    <t>General Administration Postage Stamps</t>
  </si>
  <si>
    <t>Date: 12.4.2024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</si>
</sst>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_);[Red]\(&quot;£&quot;#,##0\)"/>
    <numFmt numFmtId="43" formatCode="_(* #,##0.00_);_(* \(#,##0.00\);_(* &quot;-&quot;??_);_(@_)"/>
    <numFmt numFmtId="164" formatCode="0.0%"/>
    <numFmt numFmtId="165" formatCode="&quot;£&quot;#,##0"/>
    <numFmt numFmtId="166" formatCode="0.0"/>
    <numFmt numFmtId="167" formatCode="0.000"/>
    <numFmt numFmtId="168" formatCode="&quot;£&quot;#,##0.00"/>
    <numFmt numFmtId="169" formatCode="0.0000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u/>
      <sz val="12"/>
      <color rgb="FFFF0000"/>
      <name val="Arial"/>
      <family val="2"/>
    </font>
    <font>
      <sz val="12"/>
      <color theme="1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i/>
      <sz val="12"/>
      <name val="Arial"/>
      <family val="2"/>
    </font>
    <font>
      <b/>
      <sz val="18"/>
      <color rgb="FF000000"/>
      <name val="Arial"/>
      <family val="2"/>
    </font>
    <font>
      <sz val="10"/>
      <color rgb="FF000000"/>
      <name val="Arial"/>
      <family val="2"/>
    </font>
    <font>
      <sz val="1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00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2" fontId="0" fillId="0" borderId="0" xfId="0" applyNumberFormat="1"/>
    <xf numFmtId="9" fontId="2" fillId="0" borderId="0" xfId="1" applyFont="1" applyBorder="1"/>
    <xf numFmtId="0" fontId="6" fillId="0" borderId="0" xfId="0" applyFont="1"/>
    <xf numFmtId="0" fontId="0" fillId="0" borderId="0" xfId="0" applyAlignment="1">
      <alignment horizontal="center" vertical="center"/>
    </xf>
    <xf numFmtId="164" fontId="2" fillId="0" borderId="0" xfId="1" applyNumberFormat="1" applyFont="1" applyBorder="1"/>
    <xf numFmtId="0" fontId="2" fillId="2" borderId="7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2" borderId="7" xfId="0" quotePrefix="1" applyNumberFormat="1" applyFont="1" applyFill="1" applyBorder="1" applyAlignment="1">
      <alignment horizontal="center" vertical="center"/>
    </xf>
    <xf numFmtId="2" fontId="2" fillId="3" borderId="7" xfId="0" quotePrefix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4" fillId="0" borderId="9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0" fillId="0" borderId="2" xfId="0" applyFont="1" applyBorder="1"/>
    <xf numFmtId="0" fontId="10" fillId="0" borderId="4" xfId="0" applyFont="1" applyBorder="1"/>
    <xf numFmtId="0" fontId="10" fillId="0" borderId="6" xfId="0" applyFont="1" applyBorder="1"/>
    <xf numFmtId="0" fontId="2" fillId="0" borderId="11" xfId="0" applyFont="1" applyBorder="1"/>
    <xf numFmtId="1" fontId="10" fillId="0" borderId="19" xfId="0" applyNumberFormat="1" applyFont="1" applyBorder="1"/>
    <xf numFmtId="0" fontId="10" fillId="0" borderId="0" xfId="0" applyFont="1"/>
    <xf numFmtId="1" fontId="10" fillId="0" borderId="0" xfId="0" applyNumberFormat="1" applyFont="1"/>
    <xf numFmtId="0" fontId="1" fillId="4" borderId="11" xfId="0" applyFont="1" applyFill="1" applyBorder="1" applyAlignment="1">
      <alignment horizontal="center" vertical="center"/>
    </xf>
    <xf numFmtId="0" fontId="10" fillId="0" borderId="20" xfId="0" applyFont="1" applyBorder="1"/>
    <xf numFmtId="0" fontId="0" fillId="0" borderId="7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5" fillId="0" borderId="0" xfId="0" quotePrefix="1" applyNumberFormat="1" applyFont="1" applyAlignment="1">
      <alignment horizontal="center" vertical="center"/>
    </xf>
    <xf numFmtId="0" fontId="1" fillId="0" borderId="0" xfId="0" applyFont="1"/>
    <xf numFmtId="2" fontId="2" fillId="0" borderId="0" xfId="0" applyNumberFormat="1" applyFont="1" applyAlignment="1">
      <alignment horizontal="center" vertical="center"/>
    </xf>
    <xf numFmtId="2" fontId="2" fillId="0" borderId="2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 wrapText="1"/>
    </xf>
    <xf numFmtId="0" fontId="2" fillId="0" borderId="27" xfId="0" applyFont="1" applyBorder="1"/>
    <xf numFmtId="0" fontId="1" fillId="0" borderId="7" xfId="0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166" fontId="3" fillId="0" borderId="0" xfId="0" applyNumberFormat="1" applyFont="1"/>
    <xf numFmtId="1" fontId="2" fillId="3" borderId="7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0" fillId="0" borderId="10" xfId="0" applyBorder="1"/>
    <xf numFmtId="0" fontId="5" fillId="0" borderId="12" xfId="0" applyFont="1" applyBorder="1" applyAlignment="1">
      <alignment horizontal="center" vertical="center"/>
    </xf>
    <xf numFmtId="9" fontId="5" fillId="0" borderId="12" xfId="1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9" fontId="5" fillId="0" borderId="15" xfId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167" fontId="15" fillId="0" borderId="0" xfId="0" applyNumberFormat="1" applyFont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5" fontId="2" fillId="3" borderId="14" xfId="0" applyNumberFormat="1" applyFont="1" applyFill="1" applyBorder="1" applyAlignment="1">
      <alignment horizontal="center" vertical="center"/>
    </xf>
    <xf numFmtId="165" fontId="2" fillId="2" borderId="14" xfId="0" applyNumberFormat="1" applyFont="1" applyFill="1" applyBorder="1" applyAlignment="1">
      <alignment horizontal="center" vertical="center"/>
    </xf>
    <xf numFmtId="165" fontId="2" fillId="3" borderId="14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7" borderId="1" xfId="0" applyFill="1" applyBorder="1"/>
    <xf numFmtId="0" fontId="2" fillId="7" borderId="19" xfId="0" applyFont="1" applyFill="1" applyBorder="1" applyAlignment="1">
      <alignment horizontal="center" vertical="center"/>
    </xf>
    <xf numFmtId="0" fontId="0" fillId="7" borderId="19" xfId="0" applyFill="1" applyBorder="1"/>
    <xf numFmtId="2" fontId="0" fillId="7" borderId="2" xfId="0" applyNumberFormat="1" applyFill="1" applyBorder="1"/>
    <xf numFmtId="0" fontId="0" fillId="7" borderId="3" xfId="0" applyFill="1" applyBorder="1"/>
    <xf numFmtId="2" fontId="0" fillId="7" borderId="4" xfId="0" applyNumberFormat="1" applyFill="1" applyBorder="1"/>
    <xf numFmtId="165" fontId="2" fillId="7" borderId="4" xfId="0" applyNumberFormat="1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2" fontId="2" fillId="7" borderId="3" xfId="0" applyNumberFormat="1" applyFont="1" applyFill="1" applyBorder="1" applyAlignment="1">
      <alignment horizontal="center" vertical="center"/>
    </xf>
    <xf numFmtId="165" fontId="2" fillId="8" borderId="3" xfId="0" applyNumberFormat="1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65" fontId="19" fillId="6" borderId="6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165" fontId="19" fillId="0" borderId="0" xfId="0" applyNumberFormat="1" applyFont="1" applyAlignment="1">
      <alignment horizontal="center"/>
    </xf>
    <xf numFmtId="1" fontId="2" fillId="5" borderId="7" xfId="0" applyNumberFormat="1" applyFont="1" applyFill="1" applyBorder="1" applyAlignment="1">
      <alignment horizontal="center" wrapText="1"/>
    </xf>
    <xf numFmtId="165" fontId="11" fillId="6" borderId="7" xfId="0" applyNumberFormat="1" applyFont="1" applyFill="1" applyBorder="1" applyAlignment="1">
      <alignment horizontal="center" wrapText="1"/>
    </xf>
    <xf numFmtId="164" fontId="10" fillId="0" borderId="0" xfId="1" applyNumberFormat="1" applyFont="1" applyBorder="1"/>
    <xf numFmtId="2" fontId="2" fillId="7" borderId="4" xfId="0" applyNumberFormat="1" applyFont="1" applyFill="1" applyBorder="1"/>
    <xf numFmtId="0" fontId="5" fillId="4" borderId="11" xfId="0" applyFont="1" applyFill="1" applyBorder="1" applyAlignment="1">
      <alignment horizontal="center" vertical="center" wrapText="1"/>
    </xf>
    <xf numFmtId="165" fontId="11" fillId="6" borderId="14" xfId="0" applyNumberFormat="1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left" vertical="center"/>
    </xf>
    <xf numFmtId="165" fontId="5" fillId="3" borderId="7" xfId="0" applyNumberFormat="1" applyFont="1" applyFill="1" applyBorder="1" applyAlignment="1">
      <alignment horizontal="center" vertical="center"/>
    </xf>
    <xf numFmtId="165" fontId="1" fillId="0" borderId="0" xfId="0" applyNumberFormat="1" applyFont="1"/>
    <xf numFmtId="0" fontId="0" fillId="4" borderId="7" xfId="0" applyFill="1" applyBorder="1" applyAlignment="1">
      <alignment horizontal="center" vertical="center"/>
    </xf>
    <xf numFmtId="165" fontId="5" fillId="4" borderId="7" xfId="0" applyNumberFormat="1" applyFon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center" vertical="center"/>
    </xf>
    <xf numFmtId="165" fontId="5" fillId="6" borderId="7" xfId="0" applyNumberFormat="1" applyFont="1" applyFill="1" applyBorder="1" applyAlignment="1">
      <alignment horizontal="center" vertical="center"/>
    </xf>
    <xf numFmtId="165" fontId="0" fillId="6" borderId="7" xfId="0" applyNumberForma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2" xfId="0" quotePrefix="1" applyFont="1" applyFill="1" applyBorder="1" applyAlignment="1">
      <alignment horizontal="center" vertical="center"/>
    </xf>
    <xf numFmtId="6" fontId="5" fillId="4" borderId="12" xfId="0" applyNumberFormat="1" applyFont="1" applyFill="1" applyBorder="1" applyAlignment="1">
      <alignment horizontal="center" vertical="center"/>
    </xf>
    <xf numFmtId="0" fontId="0" fillId="4" borderId="12" xfId="0" applyFill="1" applyBorder="1"/>
    <xf numFmtId="0" fontId="13" fillId="4" borderId="12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5" fillId="6" borderId="12" xfId="0" quotePrefix="1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21" fillId="0" borderId="0" xfId="0" applyFont="1"/>
    <xf numFmtId="0" fontId="16" fillId="4" borderId="11" xfId="0" applyFont="1" applyFill="1" applyBorder="1" applyAlignment="1">
      <alignment horizontal="center" vertical="center" wrapText="1"/>
    </xf>
    <xf numFmtId="1" fontId="1" fillId="0" borderId="1" xfId="0" applyNumberFormat="1" applyFont="1" applyBorder="1"/>
    <xf numFmtId="0" fontId="1" fillId="0" borderId="3" xfId="0" applyFont="1" applyBorder="1"/>
    <xf numFmtId="1" fontId="1" fillId="0" borderId="3" xfId="0" applyNumberFormat="1" applyFont="1" applyBorder="1"/>
    <xf numFmtId="164" fontId="1" fillId="0" borderId="5" xfId="1" applyNumberFormat="1" applyFont="1" applyBorder="1"/>
    <xf numFmtId="0" fontId="22" fillId="0" borderId="11" xfId="0" applyFont="1" applyBorder="1" applyAlignment="1">
      <alignment horizontal="left" vertical="center" wrapText="1"/>
    </xf>
    <xf numFmtId="0" fontId="23" fillId="0" borderId="11" xfId="0" applyFont="1" applyBorder="1"/>
    <xf numFmtId="0" fontId="23" fillId="0" borderId="13" xfId="0" applyFont="1" applyBorder="1"/>
    <xf numFmtId="0" fontId="5" fillId="4" borderId="1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/>
    </xf>
    <xf numFmtId="168" fontId="0" fillId="0" borderId="7" xfId="0" applyNumberFormat="1" applyBorder="1" applyAlignment="1">
      <alignment horizontal="center" vertical="center"/>
    </xf>
    <xf numFmtId="168" fontId="12" fillId="6" borderId="7" xfId="0" applyNumberFormat="1" applyFont="1" applyFill="1" applyBorder="1" applyAlignment="1">
      <alignment horizontal="center" vertical="center"/>
    </xf>
    <xf numFmtId="165" fontId="0" fillId="9" borderId="7" xfId="3" applyNumberFormat="1" applyFont="1" applyFill="1" applyBorder="1" applyAlignment="1">
      <alignment horizontal="center" vertical="center"/>
    </xf>
    <xf numFmtId="165" fontId="0" fillId="9" borderId="7" xfId="0" applyNumberFormat="1" applyFill="1" applyBorder="1" applyAlignment="1">
      <alignment horizontal="center" vertical="center"/>
    </xf>
    <xf numFmtId="168" fontId="0" fillId="0" borderId="0" xfId="0" applyNumberFormat="1"/>
    <xf numFmtId="2" fontId="2" fillId="0" borderId="0" xfId="0" applyNumberFormat="1" applyFont="1" applyAlignment="1">
      <alignment horizontal="left" vertical="center"/>
    </xf>
    <xf numFmtId="165" fontId="1" fillId="3" borderId="7" xfId="0" applyNumberFormat="1" applyFont="1" applyFill="1" applyBorder="1" applyAlignment="1">
      <alignment horizontal="center" vertical="center"/>
    </xf>
    <xf numFmtId="165" fontId="2" fillId="10" borderId="7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5" fillId="4" borderId="7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6" fontId="15" fillId="4" borderId="1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6" fillId="0" borderId="0" xfId="0" applyFont="1"/>
    <xf numFmtId="0" fontId="14" fillId="0" borderId="0" xfId="0" applyFont="1"/>
    <xf numFmtId="0" fontId="25" fillId="0" borderId="0" xfId="0" applyFont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165" fontId="5" fillId="4" borderId="7" xfId="0" quotePrefix="1" applyNumberFormat="1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quotePrefix="1" applyNumberFormat="1" applyAlignment="1">
      <alignment horizontal="center" vertical="center"/>
    </xf>
    <xf numFmtId="9" fontId="5" fillId="0" borderId="0" xfId="1" applyFont="1" applyFill="1" applyBorder="1" applyAlignment="1">
      <alignment horizontal="center" vertical="center"/>
    </xf>
    <xf numFmtId="0" fontId="5" fillId="7" borderId="3" xfId="0" applyFont="1" applyFill="1" applyBorder="1"/>
    <xf numFmtId="2" fontId="17" fillId="7" borderId="4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8" fontId="5" fillId="0" borderId="7" xfId="0" applyNumberFormat="1" applyFont="1" applyBorder="1" applyAlignment="1">
      <alignment horizontal="center" vertical="center"/>
    </xf>
    <xf numFmtId="9" fontId="15" fillId="0" borderId="12" xfId="1" applyFont="1" applyFill="1" applyBorder="1" applyAlignment="1">
      <alignment horizontal="center" vertical="center"/>
    </xf>
    <xf numFmtId="169" fontId="0" fillId="0" borderId="0" xfId="0" quotePrefix="1" applyNumberFormat="1" applyAlignment="1">
      <alignment horizontal="center" vertical="center"/>
    </xf>
    <xf numFmtId="0" fontId="28" fillId="11" borderId="12" xfId="0" applyFont="1" applyFill="1" applyBorder="1" applyAlignment="1">
      <alignment horizontal="center" vertical="center"/>
    </xf>
    <xf numFmtId="165" fontId="2" fillId="4" borderId="14" xfId="0" applyNumberFormat="1" applyFont="1" applyFill="1" applyBorder="1" applyAlignment="1">
      <alignment horizontal="center" vertical="center"/>
    </xf>
    <xf numFmtId="1" fontId="10" fillId="7" borderId="20" xfId="0" applyNumberFormat="1" applyFont="1" applyFill="1" applyBorder="1" applyAlignment="1">
      <alignment horizontal="center" vertical="center"/>
    </xf>
    <xf numFmtId="0" fontId="25" fillId="7" borderId="20" xfId="0" applyFont="1" applyFill="1" applyBorder="1" applyAlignment="1">
      <alignment horizontal="center" vertical="center"/>
    </xf>
    <xf numFmtId="0" fontId="0" fillId="7" borderId="0" xfId="0" applyFill="1"/>
    <xf numFmtId="165" fontId="2" fillId="2" borderId="0" xfId="0" applyNumberFormat="1" applyFont="1" applyFill="1" applyAlignment="1">
      <alignment horizontal="center" vertical="center"/>
    </xf>
    <xf numFmtId="165" fontId="2" fillId="7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2" fillId="7" borderId="0" xfId="0" applyFont="1" applyFill="1"/>
    <xf numFmtId="0" fontId="10" fillId="7" borderId="5" xfId="0" applyFont="1" applyFill="1" applyBorder="1" applyAlignment="1">
      <alignment horizontal="right"/>
    </xf>
    <xf numFmtId="168" fontId="15" fillId="0" borderId="0" xfId="0" applyNumberFormat="1" applyFont="1" applyAlignment="1">
      <alignment horizontal="center" vertical="center"/>
    </xf>
    <xf numFmtId="0" fontId="7" fillId="2" borderId="30" xfId="0" applyFont="1" applyFill="1" applyBorder="1"/>
    <xf numFmtId="0" fontId="0" fillId="0" borderId="28" xfId="0" applyBorder="1"/>
    <xf numFmtId="165" fontId="5" fillId="0" borderId="17" xfId="0" applyNumberFormat="1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2" xr:uid="{1D3D774E-F383-9C4C-988B-9A7C4A60F54A}"/>
    <cellStyle name="Per cent" xfId="1" builtinId="5"/>
  </cellStyles>
  <dxfs count="0"/>
  <tableStyles count="0" defaultTableStyle="TableStyleMedium2" defaultPivotStyle="PivotStyleLight16"/>
  <colors>
    <mruColors>
      <color rgb="FFFC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16926</xdr:colOff>
      <xdr:row>5</xdr:row>
      <xdr:rowOff>330200</xdr:rowOff>
    </xdr:from>
    <xdr:to>
      <xdr:col>10</xdr:col>
      <xdr:colOff>965200</xdr:colOff>
      <xdr:row>5</xdr:row>
      <xdr:rowOff>416560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4F8F0D99-1E7C-7B40-9129-BF166A11FDCB}"/>
            </a:ext>
          </a:extLst>
        </xdr:cNvPr>
        <xdr:cNvSpPr/>
      </xdr:nvSpPr>
      <xdr:spPr>
        <a:xfrm>
          <a:off x="4304446" y="1132840"/>
          <a:ext cx="8172034" cy="86360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65"/>
  <sheetViews>
    <sheetView tabSelected="1" topLeftCell="A7" zoomScale="150" zoomScaleNormal="150" workbookViewId="0">
      <selection activeCell="Q12" sqref="Q12"/>
    </sheetView>
  </sheetViews>
  <sheetFormatPr baseColWidth="10" defaultColWidth="8.83203125" defaultRowHeight="13" x14ac:dyDescent="0.15"/>
  <cols>
    <col min="1" max="1" width="3" customWidth="1"/>
    <col min="2" max="2" width="40.6640625" customWidth="1"/>
    <col min="3" max="3" width="12.5" customWidth="1"/>
    <col min="4" max="7" width="12.83203125" customWidth="1"/>
    <col min="8" max="8" width="16.83203125" bestFit="1" customWidth="1"/>
    <col min="9" max="9" width="14" customWidth="1"/>
    <col min="10" max="14" width="12.83203125" customWidth="1"/>
    <col min="15" max="15" width="14" customWidth="1"/>
    <col min="16" max="16" width="8.6640625" customWidth="1"/>
    <col min="17" max="17" width="14.1640625" customWidth="1"/>
  </cols>
  <sheetData>
    <row r="1" spans="2:19" ht="7" customHeight="1" x14ac:dyDescent="0.15">
      <c r="C1" s="1"/>
      <c r="E1" s="2"/>
      <c r="J1" s="2"/>
    </row>
    <row r="2" spans="2:19" ht="27" customHeight="1" x14ac:dyDescent="0.2">
      <c r="B2" s="120" t="s">
        <v>56</v>
      </c>
      <c r="C2" s="1"/>
      <c r="E2" s="2"/>
      <c r="G2" s="145" t="s">
        <v>109</v>
      </c>
      <c r="H2" s="146"/>
      <c r="J2" s="2"/>
    </row>
    <row r="3" spans="2:19" ht="5" customHeight="1" thickBot="1" x14ac:dyDescent="0.25">
      <c r="B3" s="4"/>
      <c r="C3" s="1"/>
      <c r="E3" s="2"/>
      <c r="J3" s="2"/>
    </row>
    <row r="4" spans="2:19" ht="17" thickBot="1" x14ac:dyDescent="0.25">
      <c r="B4" s="119" t="s">
        <v>7</v>
      </c>
      <c r="C4" s="173" t="s">
        <v>54</v>
      </c>
      <c r="D4" s="174"/>
      <c r="E4" s="2"/>
      <c r="J4" s="2"/>
    </row>
    <row r="5" spans="2:19" ht="7" customHeight="1" thickBot="1" x14ac:dyDescent="0.2">
      <c r="E5" s="2"/>
      <c r="J5" s="2"/>
      <c r="P5" s="42"/>
    </row>
    <row r="6" spans="2:19" ht="36" customHeight="1" x14ac:dyDescent="0.15">
      <c r="B6" s="14"/>
      <c r="C6" s="30" t="s">
        <v>26</v>
      </c>
      <c r="D6" s="54" t="s">
        <v>36</v>
      </c>
      <c r="E6" s="54" t="s">
        <v>36</v>
      </c>
      <c r="F6" s="54" t="s">
        <v>37</v>
      </c>
      <c r="G6" s="54" t="s">
        <v>37</v>
      </c>
      <c r="H6" s="54" t="s">
        <v>38</v>
      </c>
      <c r="I6" s="54" t="s">
        <v>38</v>
      </c>
      <c r="J6" s="54" t="s">
        <v>39</v>
      </c>
      <c r="K6" s="54" t="s">
        <v>39</v>
      </c>
      <c r="L6" s="15"/>
      <c r="M6" s="16"/>
      <c r="N6" s="16"/>
      <c r="O6" s="57"/>
    </row>
    <row r="7" spans="2:19" ht="53" customHeight="1" x14ac:dyDescent="0.15">
      <c r="B7" s="126" t="s">
        <v>27</v>
      </c>
      <c r="C7" s="13" t="s">
        <v>47</v>
      </c>
      <c r="D7" s="9" t="s">
        <v>8</v>
      </c>
      <c r="E7" s="10" t="s">
        <v>8</v>
      </c>
      <c r="F7" s="11" t="s">
        <v>9</v>
      </c>
      <c r="G7" s="10" t="s">
        <v>9</v>
      </c>
      <c r="H7" s="11" t="s">
        <v>10</v>
      </c>
      <c r="I7" s="10" t="s">
        <v>10</v>
      </c>
      <c r="J7" s="8" t="s">
        <v>11</v>
      </c>
      <c r="K7" s="7" t="s">
        <v>11</v>
      </c>
      <c r="L7" s="12" t="s">
        <v>62</v>
      </c>
      <c r="M7" s="13" t="s">
        <v>63</v>
      </c>
      <c r="N7" s="56" t="s">
        <v>40</v>
      </c>
      <c r="O7" s="62" t="s">
        <v>128</v>
      </c>
      <c r="P7" s="38"/>
      <c r="Q7" s="38"/>
    </row>
    <row r="8" spans="2:19" x14ac:dyDescent="0.15">
      <c r="B8" s="23"/>
      <c r="C8" s="51"/>
      <c r="D8" s="51"/>
      <c r="E8" s="52"/>
      <c r="F8" s="51"/>
      <c r="G8" s="52"/>
      <c r="H8" s="51"/>
      <c r="I8" s="52"/>
      <c r="J8" s="51"/>
      <c r="K8" s="52"/>
      <c r="L8" s="52"/>
      <c r="M8" s="53"/>
      <c r="N8" s="87"/>
      <c r="O8" s="58"/>
    </row>
    <row r="9" spans="2:19" ht="16" x14ac:dyDescent="0.2">
      <c r="B9" s="127" t="s">
        <v>3</v>
      </c>
      <c r="C9" s="99">
        <v>0</v>
      </c>
      <c r="D9" s="64">
        <v>0</v>
      </c>
      <c r="E9" s="65">
        <v>0</v>
      </c>
      <c r="F9" s="64">
        <v>0</v>
      </c>
      <c r="G9" s="65">
        <v>0</v>
      </c>
      <c r="H9" s="64">
        <v>0</v>
      </c>
      <c r="I9" s="65">
        <v>0</v>
      </c>
      <c r="J9" s="64">
        <v>0</v>
      </c>
      <c r="K9" s="65">
        <v>0</v>
      </c>
      <c r="L9" s="65">
        <v>0</v>
      </c>
      <c r="M9" s="99">
        <v>0</v>
      </c>
      <c r="N9" s="88">
        <f>(M9-L9)</f>
        <v>0</v>
      </c>
      <c r="O9" s="59"/>
      <c r="P9" s="40"/>
      <c r="Q9" s="152"/>
      <c r="S9" s="43"/>
    </row>
    <row r="10" spans="2:19" ht="16" x14ac:dyDescent="0.2">
      <c r="B10" s="127"/>
      <c r="C10" s="137"/>
      <c r="D10" s="64"/>
      <c r="E10" s="65"/>
      <c r="F10" s="64"/>
      <c r="G10" s="65"/>
      <c r="H10" s="64"/>
      <c r="I10" s="65"/>
      <c r="J10" s="64"/>
      <c r="K10" s="65"/>
      <c r="L10" s="65"/>
      <c r="M10" s="64"/>
      <c r="N10" s="88"/>
      <c r="O10" s="60"/>
      <c r="P10" s="40"/>
      <c r="Q10" s="152"/>
      <c r="S10" s="43"/>
    </row>
    <row r="11" spans="2:19" ht="16" x14ac:dyDescent="0.2">
      <c r="B11" s="127" t="s">
        <v>0</v>
      </c>
      <c r="C11" s="137">
        <v>385</v>
      </c>
      <c r="D11" s="64">
        <v>385</v>
      </c>
      <c r="E11" s="138">
        <v>347.54</v>
      </c>
      <c r="F11" s="64">
        <v>0</v>
      </c>
      <c r="G11" s="138">
        <v>0</v>
      </c>
      <c r="H11" s="64">
        <v>0</v>
      </c>
      <c r="I11" s="138">
        <v>0</v>
      </c>
      <c r="J11" s="64">
        <v>0</v>
      </c>
      <c r="K11" s="138">
        <v>0</v>
      </c>
      <c r="L11" s="65">
        <f>E11+G11+I11+K11</f>
        <v>347.54</v>
      </c>
      <c r="M11" s="64">
        <v>385</v>
      </c>
      <c r="N11" s="88">
        <f t="shared" ref="N11:N29" si="0">(M11-L11)</f>
        <v>37.45999999999998</v>
      </c>
      <c r="O11" s="59">
        <f>(L11/M11)</f>
        <v>0.90270129870129878</v>
      </c>
      <c r="P11" s="41"/>
      <c r="Q11" s="160"/>
      <c r="R11" s="154"/>
      <c r="S11" s="43"/>
    </row>
    <row r="12" spans="2:19" ht="16" x14ac:dyDescent="0.2">
      <c r="B12" s="127"/>
      <c r="C12" s="137"/>
      <c r="D12" s="64"/>
      <c r="E12" s="65"/>
      <c r="F12" s="64"/>
      <c r="G12" s="65"/>
      <c r="H12" s="64"/>
      <c r="I12" s="65"/>
      <c r="J12" s="64"/>
      <c r="K12" s="65"/>
      <c r="L12" s="65"/>
      <c r="M12" s="64"/>
      <c r="N12" s="88"/>
      <c r="O12" s="58"/>
      <c r="P12" s="40"/>
      <c r="Q12" s="152"/>
      <c r="R12" s="96"/>
      <c r="S12" s="43"/>
    </row>
    <row r="13" spans="2:19" ht="16" x14ac:dyDescent="0.2">
      <c r="B13" s="127" t="s">
        <v>4</v>
      </c>
      <c r="C13" s="137">
        <v>605</v>
      </c>
      <c r="D13" s="64">
        <v>605</v>
      </c>
      <c r="E13" s="138">
        <v>537.66</v>
      </c>
      <c r="F13" s="64">
        <v>0</v>
      </c>
      <c r="G13" s="138">
        <v>0</v>
      </c>
      <c r="H13" s="64">
        <v>0</v>
      </c>
      <c r="I13" s="138">
        <v>0</v>
      </c>
      <c r="J13" s="64">
        <v>0</v>
      </c>
      <c r="K13" s="138">
        <v>0</v>
      </c>
      <c r="L13" s="65">
        <f>E13+G13+I13+K13</f>
        <v>537.66</v>
      </c>
      <c r="M13" s="64">
        <v>605</v>
      </c>
      <c r="N13" s="88">
        <f t="shared" si="0"/>
        <v>67.340000000000032</v>
      </c>
      <c r="O13" s="59">
        <f>(L13/M13)</f>
        <v>0.88869421487603295</v>
      </c>
      <c r="P13" s="40"/>
      <c r="Q13" s="152"/>
      <c r="R13" s="154"/>
      <c r="S13" s="43"/>
    </row>
    <row r="14" spans="2:19" ht="16" x14ac:dyDescent="0.2">
      <c r="B14" s="127"/>
      <c r="C14" s="137"/>
      <c r="D14" s="64"/>
      <c r="E14" s="65"/>
      <c r="F14" s="64"/>
      <c r="G14" s="65"/>
      <c r="H14" s="64"/>
      <c r="I14" s="65"/>
      <c r="J14" s="64"/>
      <c r="K14" s="65"/>
      <c r="L14" s="65"/>
      <c r="M14" s="64"/>
      <c r="N14" s="88"/>
      <c r="O14" s="58"/>
      <c r="P14" s="40"/>
      <c r="Q14" s="152"/>
      <c r="R14" s="96"/>
      <c r="S14" s="43"/>
    </row>
    <row r="15" spans="2:19" ht="16" x14ac:dyDescent="0.2">
      <c r="B15" s="127" t="s">
        <v>5</v>
      </c>
      <c r="C15" s="137">
        <v>347</v>
      </c>
      <c r="D15" s="64">
        <v>347</v>
      </c>
      <c r="E15" s="138">
        <v>250</v>
      </c>
      <c r="F15" s="64">
        <v>0</v>
      </c>
      <c r="G15" s="138">
        <v>0</v>
      </c>
      <c r="H15" s="64">
        <v>0</v>
      </c>
      <c r="I15" s="138">
        <v>0</v>
      </c>
      <c r="J15" s="64">
        <v>0</v>
      </c>
      <c r="K15" s="138">
        <v>0</v>
      </c>
      <c r="L15" s="65">
        <f>E15+G15+I15+K15</f>
        <v>250</v>
      </c>
      <c r="M15" s="64">
        <v>347</v>
      </c>
      <c r="N15" s="88">
        <f t="shared" si="0"/>
        <v>97</v>
      </c>
      <c r="O15" s="59">
        <f>(L15/M15)</f>
        <v>0.72046109510086453</v>
      </c>
      <c r="P15" s="41"/>
      <c r="Q15" s="153"/>
      <c r="R15" s="154"/>
      <c r="S15" s="43"/>
    </row>
    <row r="16" spans="2:19" ht="16" x14ac:dyDescent="0.2">
      <c r="B16" s="127"/>
      <c r="C16" s="137"/>
      <c r="D16" s="64"/>
      <c r="E16" s="65"/>
      <c r="F16" s="64"/>
      <c r="G16" s="65"/>
      <c r="H16" s="64"/>
      <c r="I16" s="65"/>
      <c r="J16" s="64"/>
      <c r="K16" s="65"/>
      <c r="L16" s="65"/>
      <c r="M16" s="64"/>
      <c r="N16" s="88"/>
      <c r="O16" s="58"/>
      <c r="P16" s="40"/>
      <c r="Q16" s="152"/>
      <c r="R16" s="96"/>
      <c r="S16" s="43"/>
    </row>
    <row r="17" spans="2:19" ht="16" x14ac:dyDescent="0.2">
      <c r="B17" s="127" t="s">
        <v>15</v>
      </c>
      <c r="C17" s="137">
        <v>350</v>
      </c>
      <c r="D17" s="64">
        <f>C17/4</f>
        <v>87.5</v>
      </c>
      <c r="E17" s="138">
        <v>155</v>
      </c>
      <c r="F17" s="64">
        <v>88</v>
      </c>
      <c r="G17" s="138">
        <v>67.08</v>
      </c>
      <c r="H17" s="64">
        <v>88</v>
      </c>
      <c r="I17" s="138">
        <v>140.96</v>
      </c>
      <c r="J17" s="64">
        <v>88</v>
      </c>
      <c r="K17" s="138">
        <v>167.99</v>
      </c>
      <c r="L17" s="65">
        <f>E17+G17+I17+K17</f>
        <v>531.03</v>
      </c>
      <c r="M17" s="64">
        <v>350</v>
      </c>
      <c r="N17" s="88">
        <f t="shared" si="0"/>
        <v>-181.02999999999997</v>
      </c>
      <c r="O17" s="159">
        <f>(L17/M17)</f>
        <v>1.5172285714285714</v>
      </c>
      <c r="P17" s="40"/>
      <c r="Q17" s="152"/>
      <c r="R17" s="154"/>
      <c r="S17" s="43"/>
    </row>
    <row r="18" spans="2:19" ht="16" x14ac:dyDescent="0.2">
      <c r="B18" s="127"/>
      <c r="C18" s="137"/>
      <c r="D18" s="64"/>
      <c r="E18" s="65"/>
      <c r="F18" s="64"/>
      <c r="G18" s="65"/>
      <c r="H18" s="64"/>
      <c r="I18" s="65"/>
      <c r="J18" s="64"/>
      <c r="K18" s="65"/>
      <c r="L18" s="65"/>
      <c r="M18" s="64"/>
      <c r="N18" s="88"/>
      <c r="O18" s="58"/>
      <c r="P18" s="40"/>
      <c r="Q18" s="152"/>
      <c r="R18" s="96"/>
      <c r="S18" s="43"/>
    </row>
    <row r="19" spans="2:19" ht="16" x14ac:dyDescent="0.2">
      <c r="B19" s="127" t="s">
        <v>1</v>
      </c>
      <c r="C19" s="137">
        <v>315</v>
      </c>
      <c r="D19" s="64">
        <f>C19/4</f>
        <v>78.75</v>
      </c>
      <c r="E19" s="138">
        <v>0</v>
      </c>
      <c r="F19" s="64">
        <v>79</v>
      </c>
      <c r="G19" s="138">
        <v>0</v>
      </c>
      <c r="H19" s="64">
        <v>79</v>
      </c>
      <c r="I19" s="138">
        <v>0</v>
      </c>
      <c r="J19" s="64">
        <v>79</v>
      </c>
      <c r="K19" s="138">
        <v>117.6</v>
      </c>
      <c r="L19" s="65">
        <f>E19+G19+I19+K19</f>
        <v>117.6</v>
      </c>
      <c r="M19" s="64">
        <v>315</v>
      </c>
      <c r="N19" s="88">
        <f t="shared" si="0"/>
        <v>197.4</v>
      </c>
      <c r="O19" s="59">
        <f>(L19/M19)</f>
        <v>0.37333333333333329</v>
      </c>
      <c r="P19" s="40"/>
      <c r="Q19" s="152"/>
      <c r="R19" s="154"/>
      <c r="S19" s="43"/>
    </row>
    <row r="20" spans="2:19" ht="16" x14ac:dyDescent="0.2">
      <c r="B20" s="127"/>
      <c r="C20" s="137"/>
      <c r="D20" s="64"/>
      <c r="E20" s="65"/>
      <c r="F20" s="64"/>
      <c r="G20" s="65"/>
      <c r="H20" s="64"/>
      <c r="I20" s="65"/>
      <c r="J20" s="64"/>
      <c r="K20" s="65"/>
      <c r="L20" s="65"/>
      <c r="M20" s="64"/>
      <c r="N20" s="88"/>
      <c r="O20" s="58"/>
      <c r="P20" s="40"/>
      <c r="Q20" s="152"/>
      <c r="R20" s="96" t="s">
        <v>146</v>
      </c>
      <c r="S20" s="43"/>
    </row>
    <row r="21" spans="2:19" ht="16" x14ac:dyDescent="0.2">
      <c r="B21" s="127" t="s">
        <v>58</v>
      </c>
      <c r="C21" s="137">
        <v>455</v>
      </c>
      <c r="D21" s="64">
        <f>C21/4</f>
        <v>113.75</v>
      </c>
      <c r="E21" s="138">
        <v>158</v>
      </c>
      <c r="F21" s="64">
        <v>114</v>
      </c>
      <c r="G21" s="138">
        <v>79</v>
      </c>
      <c r="H21" s="64">
        <v>112</v>
      </c>
      <c r="I21" s="138">
        <v>158</v>
      </c>
      <c r="J21" s="64">
        <v>112</v>
      </c>
      <c r="K21" s="138">
        <v>79</v>
      </c>
      <c r="L21" s="65">
        <f>E21+G21+I21+K21</f>
        <v>474</v>
      </c>
      <c r="M21" s="64">
        <v>455</v>
      </c>
      <c r="N21" s="88">
        <f t="shared" si="0"/>
        <v>-19</v>
      </c>
      <c r="O21" s="59">
        <f>(L21/M21)</f>
        <v>1.0417582417582418</v>
      </c>
      <c r="P21" s="40"/>
      <c r="Q21" s="152"/>
      <c r="R21" s="154"/>
      <c r="S21" s="43"/>
    </row>
    <row r="22" spans="2:19" ht="16" x14ac:dyDescent="0.2">
      <c r="B22" s="127"/>
      <c r="C22" s="137"/>
      <c r="D22" s="64"/>
      <c r="E22" s="65"/>
      <c r="F22" s="64"/>
      <c r="G22" s="65"/>
      <c r="H22" s="64"/>
      <c r="I22" s="65"/>
      <c r="J22" s="64"/>
      <c r="K22" s="65"/>
      <c r="L22" s="65"/>
      <c r="M22" s="64"/>
      <c r="N22" s="88"/>
      <c r="O22" s="59"/>
      <c r="P22" s="40"/>
      <c r="Q22" s="152"/>
      <c r="R22" s="154"/>
      <c r="S22" s="43"/>
    </row>
    <row r="23" spans="2:19" ht="16" x14ac:dyDescent="0.2">
      <c r="B23" s="127" t="s">
        <v>59</v>
      </c>
      <c r="C23" s="137">
        <v>200</v>
      </c>
      <c r="D23" s="64">
        <v>50</v>
      </c>
      <c r="E23" s="138">
        <v>35.200000000000003</v>
      </c>
      <c r="F23" s="64">
        <v>50</v>
      </c>
      <c r="G23" s="138">
        <v>0</v>
      </c>
      <c r="H23" s="64">
        <v>50</v>
      </c>
      <c r="I23" s="138">
        <v>4.49</v>
      </c>
      <c r="J23" s="64">
        <v>50</v>
      </c>
      <c r="K23" s="138">
        <v>5.49</v>
      </c>
      <c r="L23" s="65">
        <f>E23+G23+I23+K23</f>
        <v>45.180000000000007</v>
      </c>
      <c r="M23" s="64">
        <v>200</v>
      </c>
      <c r="N23" s="88">
        <f>M23-L23</f>
        <v>154.82</v>
      </c>
      <c r="O23" s="59">
        <f t="shared" ref="O23" si="1">(L23/M23)</f>
        <v>0.22590000000000005</v>
      </c>
      <c r="P23" s="40"/>
      <c r="Q23" s="152"/>
      <c r="R23" s="154"/>
      <c r="S23" s="43"/>
    </row>
    <row r="24" spans="2:19" ht="16" x14ac:dyDescent="0.2">
      <c r="B24" s="127"/>
      <c r="C24" s="137"/>
      <c r="D24" s="64"/>
      <c r="E24" s="65"/>
      <c r="F24" s="64"/>
      <c r="G24" s="65"/>
      <c r="H24" s="64"/>
      <c r="I24" s="65"/>
      <c r="J24" s="64"/>
      <c r="K24" s="65"/>
      <c r="L24" s="65"/>
      <c r="M24" s="64"/>
      <c r="N24" s="88"/>
      <c r="O24" s="58"/>
      <c r="P24" s="40"/>
      <c r="Q24" s="152"/>
      <c r="R24" s="96"/>
      <c r="S24" s="43"/>
    </row>
    <row r="25" spans="2:19" ht="16" x14ac:dyDescent="0.2">
      <c r="B25" s="127" t="s">
        <v>6</v>
      </c>
      <c r="C25" s="137">
        <v>550</v>
      </c>
      <c r="D25" s="64">
        <f>C25/4</f>
        <v>137.5</v>
      </c>
      <c r="E25" s="138">
        <v>0</v>
      </c>
      <c r="F25" s="64">
        <v>138</v>
      </c>
      <c r="G25" s="138">
        <v>0</v>
      </c>
      <c r="H25" s="64">
        <v>138</v>
      </c>
      <c r="I25" s="138">
        <v>0</v>
      </c>
      <c r="J25" s="64">
        <v>138</v>
      </c>
      <c r="K25" s="138">
        <v>0</v>
      </c>
      <c r="L25" s="65">
        <f>E25+G25+I25+K25</f>
        <v>0</v>
      </c>
      <c r="M25" s="64">
        <v>550</v>
      </c>
      <c r="N25" s="88">
        <f t="shared" si="0"/>
        <v>550</v>
      </c>
      <c r="O25" s="59">
        <f>(L25/M25)</f>
        <v>0</v>
      </c>
      <c r="P25" s="41"/>
      <c r="Q25" s="153"/>
      <c r="R25" s="154"/>
      <c r="S25" s="43"/>
    </row>
    <row r="26" spans="2:19" ht="16" x14ac:dyDescent="0.2">
      <c r="B26" s="127"/>
      <c r="C26" s="137"/>
      <c r="D26" s="64"/>
      <c r="E26" s="65"/>
      <c r="F26" s="64"/>
      <c r="G26" s="65"/>
      <c r="H26" s="64"/>
      <c r="I26" s="65"/>
      <c r="J26" s="64"/>
      <c r="K26" s="65"/>
      <c r="L26" s="65"/>
      <c r="M26" s="64"/>
      <c r="N26" s="88"/>
      <c r="O26" s="59"/>
      <c r="P26" s="41"/>
      <c r="Q26" s="153"/>
      <c r="R26" s="154"/>
      <c r="S26" s="43"/>
    </row>
    <row r="27" spans="2:19" ht="16" x14ac:dyDescent="0.2">
      <c r="B27" s="127" t="s">
        <v>44</v>
      </c>
      <c r="C27" s="137">
        <v>190</v>
      </c>
      <c r="D27" s="64">
        <f>C27/4</f>
        <v>47.5</v>
      </c>
      <c r="E27" s="138">
        <v>0</v>
      </c>
      <c r="F27" s="64">
        <f>C27/4</f>
        <v>47.5</v>
      </c>
      <c r="G27" s="138">
        <v>0</v>
      </c>
      <c r="H27" s="64">
        <f>C27/4</f>
        <v>47.5</v>
      </c>
      <c r="I27" s="138">
        <v>0</v>
      </c>
      <c r="J27" s="64">
        <f>C27/4</f>
        <v>47.5</v>
      </c>
      <c r="K27" s="138">
        <v>0</v>
      </c>
      <c r="L27" s="65">
        <f>E27+G27+I27+K27</f>
        <v>0</v>
      </c>
      <c r="M27" s="64">
        <v>190</v>
      </c>
      <c r="N27" s="88">
        <f t="shared" si="0"/>
        <v>190</v>
      </c>
      <c r="O27" s="59">
        <f>L27/M27</f>
        <v>0</v>
      </c>
      <c r="P27" s="41"/>
      <c r="Q27" s="153"/>
      <c r="R27" s="154"/>
      <c r="S27" s="43"/>
    </row>
    <row r="28" spans="2:19" ht="16" x14ac:dyDescent="0.2">
      <c r="B28" s="127"/>
      <c r="C28" s="137"/>
      <c r="D28" s="64"/>
      <c r="E28" s="65"/>
      <c r="F28" s="64"/>
      <c r="G28" s="65"/>
      <c r="H28" s="64"/>
      <c r="I28" s="65"/>
      <c r="J28" s="64"/>
      <c r="K28" s="65"/>
      <c r="L28" s="65"/>
      <c r="M28" s="64"/>
      <c r="N28" s="88"/>
      <c r="O28" s="60"/>
      <c r="P28" s="40"/>
      <c r="Q28" s="152"/>
      <c r="R28" s="39"/>
      <c r="S28" s="43"/>
    </row>
    <row r="29" spans="2:19" ht="16" x14ac:dyDescent="0.2">
      <c r="B29" s="127" t="s">
        <v>24</v>
      </c>
      <c r="C29" s="137">
        <v>1605</v>
      </c>
      <c r="D29" s="64">
        <f>C29/4</f>
        <v>401.25</v>
      </c>
      <c r="E29" s="138">
        <v>0</v>
      </c>
      <c r="F29" s="64">
        <v>401</v>
      </c>
      <c r="G29" s="138">
        <v>0</v>
      </c>
      <c r="H29" s="64">
        <v>401</v>
      </c>
      <c r="I29" s="138">
        <v>721</v>
      </c>
      <c r="J29" s="64">
        <v>401</v>
      </c>
      <c r="K29" s="138">
        <v>0</v>
      </c>
      <c r="L29" s="65">
        <f>E29+G29+I29+K29</f>
        <v>721</v>
      </c>
      <c r="M29" s="64">
        <v>1605</v>
      </c>
      <c r="N29" s="88">
        <f t="shared" si="0"/>
        <v>884</v>
      </c>
      <c r="O29" s="59">
        <f>(L29/M29)</f>
        <v>0.44922118380062304</v>
      </c>
      <c r="P29" s="41"/>
      <c r="Q29" s="153"/>
      <c r="R29" s="154"/>
      <c r="S29" s="43"/>
    </row>
    <row r="30" spans="2:19" ht="16" x14ac:dyDescent="0.2">
      <c r="B30" s="127"/>
      <c r="C30" s="137"/>
      <c r="D30" s="64"/>
      <c r="E30" s="138"/>
      <c r="F30" s="64"/>
      <c r="G30" s="138"/>
      <c r="H30" s="64"/>
      <c r="I30" s="138"/>
      <c r="J30" s="64"/>
      <c r="K30" s="138"/>
      <c r="L30" s="65"/>
      <c r="M30" s="64"/>
      <c r="N30" s="88"/>
      <c r="O30" s="59"/>
      <c r="P30" s="41"/>
      <c r="Q30" s="153"/>
      <c r="R30" s="154"/>
      <c r="S30" s="43"/>
    </row>
    <row r="31" spans="2:19" ht="16" x14ac:dyDescent="0.2">
      <c r="B31" s="127" t="s">
        <v>83</v>
      </c>
      <c r="C31" s="137">
        <v>530</v>
      </c>
      <c r="D31" s="64">
        <v>530</v>
      </c>
      <c r="E31" s="138">
        <v>523.15</v>
      </c>
      <c r="F31" s="64">
        <v>0</v>
      </c>
      <c r="G31" s="138">
        <v>0</v>
      </c>
      <c r="H31" s="64">
        <v>0</v>
      </c>
      <c r="I31" s="138">
        <v>0</v>
      </c>
      <c r="J31" s="64">
        <v>0</v>
      </c>
      <c r="K31" s="138">
        <v>0</v>
      </c>
      <c r="L31" s="65">
        <f>E31</f>
        <v>523.15</v>
      </c>
      <c r="M31" s="64">
        <f>D31</f>
        <v>530</v>
      </c>
      <c r="N31" s="88">
        <f>M31-E31</f>
        <v>6.8500000000000227</v>
      </c>
      <c r="O31" s="59">
        <f>L31/M31</f>
        <v>0.98707547169811316</v>
      </c>
      <c r="P31" s="41"/>
      <c r="Q31" s="153"/>
      <c r="R31" s="154"/>
      <c r="S31" s="43"/>
    </row>
    <row r="32" spans="2:19" ht="16" x14ac:dyDescent="0.2">
      <c r="B32" s="127"/>
      <c r="C32" s="64"/>
      <c r="D32" s="64"/>
      <c r="E32" s="65"/>
      <c r="F32" s="64"/>
      <c r="G32" s="65"/>
      <c r="H32" s="64"/>
      <c r="I32" s="65"/>
      <c r="J32" s="64"/>
      <c r="K32" s="65"/>
      <c r="L32" s="65"/>
      <c r="M32" s="64"/>
      <c r="N32" s="88"/>
      <c r="O32" s="59"/>
      <c r="P32" s="41"/>
      <c r="Q32" s="153"/>
      <c r="S32" s="43"/>
    </row>
    <row r="33" spans="2:19" ht="17" thickBot="1" x14ac:dyDescent="0.25">
      <c r="B33" s="128" t="s">
        <v>2</v>
      </c>
      <c r="C33" s="66">
        <f>SUM(C11:C32)</f>
        <v>5532</v>
      </c>
      <c r="D33" s="66">
        <f>SUM(D9:D29)</f>
        <v>2253.25</v>
      </c>
      <c r="E33" s="67">
        <f>SUM(E9:E32)</f>
        <v>2006.5500000000002</v>
      </c>
      <c r="F33" s="66">
        <f t="shared" ref="F33:J33" si="2">SUM(F9:F29)</f>
        <v>917.5</v>
      </c>
      <c r="G33" s="67">
        <f>SUM(G9:G32)</f>
        <v>146.07999999999998</v>
      </c>
      <c r="H33" s="66">
        <f t="shared" si="2"/>
        <v>915.5</v>
      </c>
      <c r="I33" s="67">
        <f>SUM(I9:I32)</f>
        <v>1024.45</v>
      </c>
      <c r="J33" s="66">
        <f t="shared" si="2"/>
        <v>915.5</v>
      </c>
      <c r="K33" s="67">
        <f>SUM(K9:K32)</f>
        <v>370.08000000000004</v>
      </c>
      <c r="L33" s="67">
        <f>SUM(L11:L32)</f>
        <v>3547.16</v>
      </c>
      <c r="M33" s="68">
        <f>SUM(M11:M32)</f>
        <v>5532</v>
      </c>
      <c r="N33" s="92">
        <f>SUM(N11:N32)</f>
        <v>1984.8400000000001</v>
      </c>
      <c r="O33" s="61">
        <f>(L33/M33)</f>
        <v>0.64120751988430946</v>
      </c>
      <c r="P33" s="63"/>
      <c r="Q33" s="152"/>
      <c r="S33" s="43"/>
    </row>
    <row r="34" spans="2:19" ht="8" customHeight="1" thickBot="1" x14ac:dyDescent="0.2">
      <c r="B34" s="47"/>
      <c r="C34" s="44"/>
      <c r="D34" s="43"/>
      <c r="E34" s="43"/>
      <c r="F34" s="43"/>
      <c r="G34" s="43"/>
      <c r="H34" s="43"/>
      <c r="I34" s="43"/>
      <c r="J34" s="43"/>
      <c r="K34" s="43"/>
      <c r="L34" s="43"/>
      <c r="M34" s="45"/>
      <c r="N34" s="46"/>
      <c r="O34" s="39"/>
      <c r="P34" s="40"/>
      <c r="Q34" s="152"/>
      <c r="S34" s="43"/>
    </row>
    <row r="35" spans="2:19" x14ac:dyDescent="0.15">
      <c r="B35" s="31" t="s">
        <v>12</v>
      </c>
      <c r="C35" s="106" t="s">
        <v>70</v>
      </c>
      <c r="D35" s="117" t="s">
        <v>65</v>
      </c>
      <c r="F35" s="70"/>
      <c r="G35" s="71" t="s">
        <v>42</v>
      </c>
      <c r="H35" s="72"/>
      <c r="I35" s="73"/>
    </row>
    <row r="36" spans="2:19" ht="4" customHeight="1" thickBot="1" x14ac:dyDescent="0.2">
      <c r="B36" s="18"/>
      <c r="C36" s="101"/>
      <c r="D36" s="107"/>
      <c r="F36" s="74"/>
      <c r="G36" s="165"/>
      <c r="H36" s="165"/>
      <c r="I36" s="75"/>
    </row>
    <row r="37" spans="2:19" x14ac:dyDescent="0.15">
      <c r="B37" s="27" t="s">
        <v>50</v>
      </c>
      <c r="C37" s="102">
        <v>5034</v>
      </c>
      <c r="D37" s="108"/>
      <c r="F37" s="79">
        <f>C47</f>
        <v>5532</v>
      </c>
      <c r="G37" s="166">
        <f>L33</f>
        <v>3547.16</v>
      </c>
      <c r="H37" s="167">
        <f>((C51+C46-C39)-(L33+C54))</f>
        <v>4260.37</v>
      </c>
      <c r="I37" s="76">
        <f>C61</f>
        <v>14686.539999999999</v>
      </c>
      <c r="K37" s="118" t="s">
        <v>46</v>
      </c>
      <c r="M37" s="122" t="s">
        <v>13</v>
      </c>
      <c r="N37" s="24"/>
      <c r="O37" s="20"/>
    </row>
    <row r="38" spans="2:19" ht="14" thickBot="1" x14ac:dyDescent="0.2">
      <c r="B38" s="27" t="s">
        <v>136</v>
      </c>
      <c r="C38" s="102"/>
      <c r="D38" s="107"/>
      <c r="F38" s="80" t="s">
        <v>32</v>
      </c>
      <c r="G38" s="168" t="s">
        <v>16</v>
      </c>
      <c r="H38" s="169" t="s">
        <v>31</v>
      </c>
      <c r="I38" s="77" t="s">
        <v>34</v>
      </c>
      <c r="K38" s="175">
        <f>'Detailed Expenditure 2023- 2024'!P35</f>
        <v>204.90999999999997</v>
      </c>
      <c r="M38" s="123" t="s">
        <v>14</v>
      </c>
      <c r="N38" s="25"/>
      <c r="O38" s="21"/>
    </row>
    <row r="39" spans="2:19" x14ac:dyDescent="0.15">
      <c r="B39" s="27" t="s">
        <v>66</v>
      </c>
      <c r="C39" s="103">
        <f>C59</f>
        <v>194.74</v>
      </c>
      <c r="D39" s="107" t="s">
        <v>111</v>
      </c>
      <c r="F39" s="78"/>
      <c r="G39" s="170"/>
      <c r="H39" s="169" t="s">
        <v>43</v>
      </c>
      <c r="I39" s="77"/>
      <c r="M39" s="124" t="s">
        <v>33</v>
      </c>
      <c r="N39" s="26"/>
      <c r="O39" s="21"/>
    </row>
    <row r="40" spans="2:19" x14ac:dyDescent="0.15">
      <c r="B40" s="27" t="s">
        <v>135</v>
      </c>
      <c r="C40" s="102">
        <v>106.77</v>
      </c>
      <c r="D40" s="107" t="s">
        <v>132</v>
      </c>
      <c r="E40" s="17"/>
      <c r="F40" s="74"/>
      <c r="G40" s="165"/>
      <c r="H40" s="170"/>
      <c r="I40" s="156" t="s">
        <v>118</v>
      </c>
      <c r="K40" s="6"/>
      <c r="M40" s="123" t="s">
        <v>142</v>
      </c>
      <c r="N40" s="25"/>
      <c r="O40" s="21"/>
    </row>
    <row r="41" spans="2:19" ht="14" thickBot="1" x14ac:dyDescent="0.2">
      <c r="B41" s="27" t="s">
        <v>97</v>
      </c>
      <c r="C41" s="102">
        <v>154.72999999999999</v>
      </c>
      <c r="D41" s="143"/>
      <c r="E41" s="39"/>
      <c r="F41" s="155"/>
      <c r="G41" s="169" t="s">
        <v>119</v>
      </c>
      <c r="H41" s="165"/>
      <c r="I41" s="76">
        <v>5000</v>
      </c>
      <c r="L41" s="89"/>
      <c r="M41" s="125" t="s">
        <v>158</v>
      </c>
      <c r="N41" s="28"/>
      <c r="O41" s="22"/>
    </row>
    <row r="42" spans="2:19" x14ac:dyDescent="0.15">
      <c r="B42" s="27" t="s">
        <v>64</v>
      </c>
      <c r="C42" s="102">
        <v>500</v>
      </c>
      <c r="D42" s="109"/>
      <c r="E42" s="17"/>
      <c r="F42" s="74"/>
      <c r="G42" s="165"/>
      <c r="H42" s="170"/>
      <c r="I42" s="90"/>
      <c r="L42" s="89"/>
    </row>
    <row r="43" spans="2:19" ht="14" thickBot="1" x14ac:dyDescent="0.2">
      <c r="B43" s="27" t="s">
        <v>53</v>
      </c>
      <c r="C43" s="102">
        <v>98</v>
      </c>
      <c r="D43" s="161" t="s">
        <v>133</v>
      </c>
      <c r="E43" s="17"/>
      <c r="F43" s="171" t="s">
        <v>28</v>
      </c>
      <c r="G43" s="163">
        <f>G37-'Detailed Expenditure 2023- 2024'!P36</f>
        <v>0</v>
      </c>
      <c r="H43" s="164" t="s">
        <v>41</v>
      </c>
      <c r="I43" s="81">
        <f>C63</f>
        <v>18946.91</v>
      </c>
      <c r="K43" s="3"/>
      <c r="L43" s="3"/>
    </row>
    <row r="44" spans="2:19" x14ac:dyDescent="0.15">
      <c r="B44" s="27"/>
      <c r="C44" s="102"/>
      <c r="D44" s="108"/>
      <c r="E44" s="17"/>
      <c r="G44" s="82"/>
      <c r="H44" s="147"/>
      <c r="I44" s="86"/>
      <c r="K44" s="3"/>
      <c r="L44" s="3"/>
    </row>
    <row r="45" spans="2:19" ht="4" customHeight="1" x14ac:dyDescent="0.15">
      <c r="B45" s="84"/>
      <c r="C45" s="104">
        <v>124</v>
      </c>
      <c r="D45" s="113"/>
      <c r="E45" s="17"/>
      <c r="F45" s="50"/>
      <c r="H45" s="82"/>
      <c r="I45" s="83"/>
      <c r="J45" s="86"/>
      <c r="K45" s="3"/>
      <c r="L45" s="3"/>
    </row>
    <row r="46" spans="2:19" x14ac:dyDescent="0.15">
      <c r="B46" s="27" t="s">
        <v>48</v>
      </c>
      <c r="C46" s="103">
        <f>C37+C38+C39+C40+C41+C42+C43</f>
        <v>6088.24</v>
      </c>
      <c r="D46" s="19"/>
      <c r="F46" s="98"/>
    </row>
    <row r="47" spans="2:19" ht="14" customHeight="1" x14ac:dyDescent="0.15">
      <c r="B47" s="27" t="s">
        <v>55</v>
      </c>
      <c r="C47" s="103">
        <v>5532</v>
      </c>
      <c r="D47" s="110"/>
      <c r="G47" s="96"/>
    </row>
    <row r="48" spans="2:19" ht="3" customHeight="1" x14ac:dyDescent="0.15">
      <c r="B48" s="85"/>
      <c r="C48" s="105"/>
      <c r="D48" s="114"/>
      <c r="E48" s="5"/>
      <c r="H48" s="94"/>
    </row>
    <row r="49" spans="2:9" ht="18" customHeight="1" x14ac:dyDescent="0.15">
      <c r="B49" s="148" t="s">
        <v>76</v>
      </c>
      <c r="C49" s="149" t="s">
        <v>70</v>
      </c>
      <c r="D49" s="107"/>
      <c r="E49" s="5"/>
      <c r="F49" s="136"/>
      <c r="H49" s="172"/>
      <c r="I49" s="69"/>
    </row>
    <row r="50" spans="2:9" ht="3" customHeight="1" x14ac:dyDescent="0.15">
      <c r="B50" s="150"/>
      <c r="C50" s="104"/>
      <c r="D50" s="151"/>
      <c r="E50" s="5"/>
      <c r="H50" s="94"/>
    </row>
    <row r="51" spans="2:9" ht="28" x14ac:dyDescent="0.15">
      <c r="B51" s="91" t="s">
        <v>110</v>
      </c>
      <c r="C51" s="103">
        <v>1914.03</v>
      </c>
      <c r="D51" s="107" t="s">
        <v>134</v>
      </c>
      <c r="E51" s="97"/>
      <c r="F51" s="144"/>
      <c r="H51" s="172"/>
    </row>
    <row r="52" spans="2:9" ht="28" x14ac:dyDescent="0.15">
      <c r="B52" s="91" t="s">
        <v>68</v>
      </c>
      <c r="C52" s="103">
        <v>14491.8</v>
      </c>
      <c r="D52" s="107" t="s">
        <v>134</v>
      </c>
      <c r="G52" s="69"/>
      <c r="H52" s="69"/>
      <c r="I52" s="139"/>
    </row>
    <row r="53" spans="2:9" ht="14" x14ac:dyDescent="0.15">
      <c r="B53" s="91" t="s">
        <v>69</v>
      </c>
      <c r="C53" s="103">
        <f>SUM(C51:C52)</f>
        <v>16405.829999999998</v>
      </c>
      <c r="D53" s="107" t="s">
        <v>134</v>
      </c>
      <c r="H53" s="135"/>
      <c r="I53" s="100"/>
    </row>
    <row r="54" spans="2:9" ht="14" x14ac:dyDescent="0.15">
      <c r="B54" s="91" t="s">
        <v>60</v>
      </c>
      <c r="C54" s="103">
        <v>0</v>
      </c>
      <c r="D54" s="107" t="s">
        <v>134</v>
      </c>
      <c r="H54" s="135"/>
      <c r="I54" s="100"/>
    </row>
    <row r="55" spans="2:9" ht="14" x14ac:dyDescent="0.15">
      <c r="B55" s="91" t="s">
        <v>117</v>
      </c>
      <c r="C55" s="103">
        <f>C53-C54</f>
        <v>16405.829999999998</v>
      </c>
      <c r="D55" s="107" t="s">
        <v>134</v>
      </c>
      <c r="H55" s="135"/>
      <c r="I55" s="100"/>
    </row>
    <row r="56" spans="2:9" ht="4" customHeight="1" x14ac:dyDescent="0.15">
      <c r="B56" s="115"/>
      <c r="C56" s="105"/>
      <c r="D56" s="116"/>
      <c r="H56" s="69"/>
      <c r="I56" s="100"/>
    </row>
    <row r="57" spans="2:9" ht="15" customHeight="1" x14ac:dyDescent="0.15">
      <c r="B57" s="121" t="s">
        <v>52</v>
      </c>
      <c r="C57" s="103"/>
      <c r="D57" s="111"/>
      <c r="H57" s="69"/>
      <c r="I57" s="100"/>
    </row>
    <row r="58" spans="2:9" ht="4" customHeight="1" x14ac:dyDescent="0.15">
      <c r="B58" s="115"/>
      <c r="C58" s="105"/>
      <c r="D58" s="116"/>
      <c r="H58" s="69"/>
      <c r="I58" s="100"/>
    </row>
    <row r="59" spans="2:9" ht="42" x14ac:dyDescent="0.15">
      <c r="B59" s="27" t="s">
        <v>61</v>
      </c>
      <c r="C59" s="103">
        <v>194.74</v>
      </c>
      <c r="D59" s="129" t="s">
        <v>148</v>
      </c>
      <c r="H59" s="69"/>
      <c r="I59" s="100"/>
    </row>
    <row r="60" spans="2:9" x14ac:dyDescent="0.15">
      <c r="B60" s="27" t="s">
        <v>51</v>
      </c>
      <c r="C60" s="103">
        <v>0</v>
      </c>
      <c r="D60" s="107"/>
      <c r="H60" s="69"/>
      <c r="I60" s="100"/>
    </row>
    <row r="61" spans="2:9" ht="14" x14ac:dyDescent="0.15">
      <c r="B61" s="91" t="s">
        <v>49</v>
      </c>
      <c r="C61" s="103">
        <f>C52+C59+C60</f>
        <v>14686.539999999999</v>
      </c>
      <c r="D61" s="107"/>
      <c r="H61" s="69"/>
      <c r="I61" s="100"/>
    </row>
    <row r="62" spans="2:9" ht="6" customHeight="1" x14ac:dyDescent="0.15">
      <c r="B62" s="115"/>
      <c r="C62" s="105"/>
      <c r="D62" s="130"/>
      <c r="H62" s="69"/>
      <c r="I62" s="100"/>
    </row>
    <row r="63" spans="2:9" ht="33" customHeight="1" thickBot="1" x14ac:dyDescent="0.2">
      <c r="B63" s="55" t="s">
        <v>35</v>
      </c>
      <c r="C63" s="162">
        <f>(C55+C46)-L33</f>
        <v>18946.91</v>
      </c>
      <c r="D63" s="112"/>
    </row>
    <row r="65" spans="5:5" x14ac:dyDescent="0.15">
      <c r="E65" s="2"/>
    </row>
  </sheetData>
  <mergeCells count="1">
    <mergeCell ref="C4:D4"/>
  </mergeCells>
  <pageMargins left="0.7" right="0.7" top="0.75" bottom="0.75" header="0.3" footer="0.3"/>
  <pageSetup paperSize="9" scale="49" orientation="landscape" horizontalDpi="0" verticalDpi="0"/>
  <ignoredErrors>
    <ignoredError sqref="E33:G33 I33:J33" formula="1"/>
  </ignoredError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42"/>
  <sheetViews>
    <sheetView zoomScale="150" zoomScaleNormal="150" workbookViewId="0">
      <selection activeCell="J43" sqref="J43"/>
    </sheetView>
  </sheetViews>
  <sheetFormatPr baseColWidth="10" defaultColWidth="10.83203125" defaultRowHeight="13" x14ac:dyDescent="0.15"/>
  <cols>
    <col min="1" max="1" width="12.1640625" style="29" bestFit="1" customWidth="1"/>
    <col min="2" max="2" width="10.83203125" style="29"/>
    <col min="3" max="3" width="38.33203125" style="29" customWidth="1"/>
    <col min="4" max="4" width="10.5" style="29" customWidth="1"/>
    <col min="5" max="5" width="8.1640625" style="29" bestFit="1" customWidth="1"/>
    <col min="6" max="6" width="11.33203125" style="29" bestFit="1" customWidth="1"/>
    <col min="7" max="7" width="9.33203125" style="29" bestFit="1" customWidth="1"/>
    <col min="8" max="8" width="8.1640625" style="29" customWidth="1"/>
    <col min="9" max="9" width="8.83203125" style="29" customWidth="1"/>
    <col min="10" max="11" width="15.33203125" style="29" bestFit="1" customWidth="1"/>
    <col min="12" max="12" width="15.33203125" style="29" customWidth="1"/>
    <col min="13" max="13" width="13.33203125" style="29" bestFit="1" customWidth="1"/>
    <col min="14" max="14" width="8.6640625" style="29" bestFit="1" customWidth="1"/>
    <col min="15" max="15" width="17.1640625" style="29" bestFit="1" customWidth="1"/>
    <col min="16" max="16" width="8.83203125" style="29" bestFit="1" customWidth="1"/>
    <col min="17" max="17" width="1.6640625" style="29" customWidth="1"/>
    <col min="18" max="18" width="10.5" style="29" bestFit="1" customWidth="1"/>
    <col min="19" max="16384" width="10.83203125" style="29"/>
  </cols>
  <sheetData>
    <row r="2" spans="1:18" ht="16" x14ac:dyDescent="0.15">
      <c r="A2" s="34" t="s">
        <v>45</v>
      </c>
      <c r="B2" s="34" t="s">
        <v>17</v>
      </c>
      <c r="C2" s="34" t="s">
        <v>18</v>
      </c>
      <c r="D2" s="34" t="s">
        <v>29</v>
      </c>
      <c r="E2" s="34" t="s">
        <v>19</v>
      </c>
      <c r="F2" s="34" t="s">
        <v>30</v>
      </c>
      <c r="G2" s="34" t="s">
        <v>4</v>
      </c>
      <c r="H2" s="34" t="s">
        <v>5</v>
      </c>
      <c r="I2" s="34" t="s">
        <v>21</v>
      </c>
      <c r="J2" s="34" t="s">
        <v>20</v>
      </c>
      <c r="K2" s="34" t="s">
        <v>58</v>
      </c>
      <c r="L2" s="34" t="s">
        <v>89</v>
      </c>
      <c r="M2" s="34" t="s">
        <v>6</v>
      </c>
      <c r="N2" s="34" t="s">
        <v>24</v>
      </c>
      <c r="O2" s="34" t="s">
        <v>64</v>
      </c>
      <c r="P2" s="34" t="s">
        <v>22</v>
      </c>
      <c r="Q2" s="34"/>
      <c r="R2" s="34" t="s">
        <v>23</v>
      </c>
    </row>
    <row r="3" spans="1:18" ht="6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x14ac:dyDescent="0.15">
      <c r="C4" s="29" t="s">
        <v>25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>
        <f t="shared" ref="R4:R33" si="0">SUM(E4:P4)</f>
        <v>0</v>
      </c>
    </row>
    <row r="5" spans="1:18" x14ac:dyDescent="0.15">
      <c r="A5" s="140">
        <v>1</v>
      </c>
      <c r="B5" s="48" t="s">
        <v>67</v>
      </c>
      <c r="C5" s="48" t="s">
        <v>149</v>
      </c>
      <c r="D5" s="49" t="s">
        <v>73</v>
      </c>
      <c r="E5" s="131"/>
      <c r="F5" s="131">
        <v>312</v>
      </c>
      <c r="G5" s="131"/>
      <c r="H5" s="131"/>
      <c r="I5" s="131"/>
      <c r="J5" s="131"/>
      <c r="K5" s="131"/>
      <c r="L5" s="131"/>
      <c r="M5" s="131"/>
      <c r="N5" s="131"/>
      <c r="O5" s="131"/>
      <c r="P5" s="131">
        <v>35.54</v>
      </c>
      <c r="Q5" s="131"/>
      <c r="R5" s="158">
        <f t="shared" si="0"/>
        <v>347.54</v>
      </c>
    </row>
    <row r="6" spans="1:18" x14ac:dyDescent="0.15">
      <c r="A6" s="140">
        <v>2</v>
      </c>
      <c r="B6" s="48" t="s">
        <v>67</v>
      </c>
      <c r="C6" s="48" t="s">
        <v>93</v>
      </c>
      <c r="D6" s="49" t="s">
        <v>74</v>
      </c>
      <c r="E6" s="131"/>
      <c r="F6" s="131"/>
      <c r="G6" s="131"/>
      <c r="H6" s="131"/>
      <c r="I6" s="131"/>
      <c r="J6" s="131"/>
      <c r="K6" s="131">
        <v>79</v>
      </c>
      <c r="L6" s="131"/>
      <c r="M6" s="131"/>
      <c r="N6" s="131"/>
      <c r="O6" s="131"/>
      <c r="P6" s="131"/>
      <c r="Q6" s="131"/>
      <c r="R6" s="158">
        <f t="shared" si="0"/>
        <v>79</v>
      </c>
    </row>
    <row r="7" spans="1:18" x14ac:dyDescent="0.15">
      <c r="A7" s="101">
        <v>3</v>
      </c>
      <c r="B7" s="48" t="s">
        <v>71</v>
      </c>
      <c r="C7" s="93" t="s">
        <v>72</v>
      </c>
      <c r="D7" s="49" t="s">
        <v>75</v>
      </c>
      <c r="E7" s="131"/>
      <c r="F7" s="131"/>
      <c r="G7" s="131"/>
      <c r="H7" s="131">
        <v>250</v>
      </c>
      <c r="I7" s="131"/>
      <c r="J7" s="131"/>
      <c r="K7" s="131"/>
      <c r="L7" s="131"/>
      <c r="M7" s="131"/>
      <c r="N7" s="131"/>
      <c r="O7" s="131"/>
      <c r="P7" s="131"/>
      <c r="Q7" s="131"/>
      <c r="R7" s="131">
        <f t="shared" si="0"/>
        <v>250</v>
      </c>
    </row>
    <row r="8" spans="1:18" x14ac:dyDescent="0.15">
      <c r="A8" s="101">
        <v>4</v>
      </c>
      <c r="B8" s="48" t="s">
        <v>77</v>
      </c>
      <c r="C8" s="48" t="s">
        <v>78</v>
      </c>
      <c r="D8" s="49" t="s">
        <v>80</v>
      </c>
      <c r="E8" s="131"/>
      <c r="F8" s="131"/>
      <c r="G8" s="131"/>
      <c r="H8" s="131"/>
      <c r="I8" s="131">
        <v>6.25</v>
      </c>
      <c r="J8" s="131"/>
      <c r="K8" s="131"/>
      <c r="L8" s="131"/>
      <c r="M8" s="131"/>
      <c r="N8" s="131"/>
      <c r="O8" s="131"/>
      <c r="P8" s="131">
        <v>1.25</v>
      </c>
      <c r="Q8" s="131"/>
      <c r="R8" s="131">
        <f t="shared" si="0"/>
        <v>7.5</v>
      </c>
    </row>
    <row r="9" spans="1:18" ht="51" customHeight="1" x14ac:dyDescent="0.15">
      <c r="A9" s="101">
        <v>5</v>
      </c>
      <c r="B9" s="48" t="s">
        <v>77</v>
      </c>
      <c r="C9" s="48" t="s">
        <v>79</v>
      </c>
      <c r="D9" s="49" t="s">
        <v>80</v>
      </c>
      <c r="E9" s="131"/>
      <c r="F9" s="131"/>
      <c r="G9" s="131"/>
      <c r="H9" s="131"/>
      <c r="I9" s="131">
        <v>15.83</v>
      </c>
      <c r="J9" s="131"/>
      <c r="K9" s="131"/>
      <c r="L9" s="131"/>
      <c r="M9" s="131"/>
      <c r="N9" s="131"/>
      <c r="O9" s="131"/>
      <c r="P9" s="131">
        <v>3.17</v>
      </c>
      <c r="Q9" s="131"/>
      <c r="R9" s="131">
        <f t="shared" si="0"/>
        <v>19</v>
      </c>
    </row>
    <row r="10" spans="1:18" ht="40" customHeight="1" x14ac:dyDescent="0.15">
      <c r="A10" s="101">
        <v>6</v>
      </c>
      <c r="B10" s="48" t="s">
        <v>81</v>
      </c>
      <c r="C10" s="95" t="s">
        <v>154</v>
      </c>
      <c r="D10" s="49" t="s">
        <v>82</v>
      </c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>
        <v>376.75</v>
      </c>
      <c r="P10" s="131"/>
      <c r="Q10" s="131"/>
      <c r="R10" s="131">
        <f t="shared" si="0"/>
        <v>376.75</v>
      </c>
    </row>
    <row r="11" spans="1:18" x14ac:dyDescent="0.15">
      <c r="A11" s="101">
        <v>7</v>
      </c>
      <c r="B11" s="48" t="s">
        <v>81</v>
      </c>
      <c r="C11" s="48" t="s">
        <v>155</v>
      </c>
      <c r="D11" s="49" t="s">
        <v>84</v>
      </c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>
        <v>124.46</v>
      </c>
      <c r="P11" s="131"/>
      <c r="Q11" s="131"/>
      <c r="R11" s="131">
        <f t="shared" si="0"/>
        <v>124.46</v>
      </c>
    </row>
    <row r="12" spans="1:18" x14ac:dyDescent="0.15">
      <c r="A12" s="140">
        <v>8</v>
      </c>
      <c r="B12" s="48" t="s">
        <v>81</v>
      </c>
      <c r="C12" s="48" t="s">
        <v>156</v>
      </c>
      <c r="D12" s="49" t="s">
        <v>85</v>
      </c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>
        <v>21.94</v>
      </c>
      <c r="P12" s="131"/>
      <c r="Q12" s="131"/>
      <c r="R12" s="131">
        <f t="shared" si="0"/>
        <v>21.94</v>
      </c>
    </row>
    <row r="13" spans="1:18" x14ac:dyDescent="0.15">
      <c r="A13" s="101">
        <v>9</v>
      </c>
      <c r="B13" s="48" t="s">
        <v>86</v>
      </c>
      <c r="C13" s="48" t="s">
        <v>150</v>
      </c>
      <c r="D13" s="49" t="s">
        <v>80</v>
      </c>
      <c r="E13" s="131"/>
      <c r="F13" s="131"/>
      <c r="G13" s="131"/>
      <c r="H13" s="131"/>
      <c r="I13" s="131">
        <v>32.5</v>
      </c>
      <c r="J13" s="131"/>
      <c r="K13" s="131"/>
      <c r="L13" s="131"/>
      <c r="M13" s="131"/>
      <c r="N13" s="131"/>
      <c r="O13" s="131"/>
      <c r="P13" s="131"/>
      <c r="Q13" s="131"/>
      <c r="R13" s="131">
        <f t="shared" si="0"/>
        <v>32.5</v>
      </c>
    </row>
    <row r="14" spans="1:18" x14ac:dyDescent="0.15">
      <c r="A14" s="101">
        <v>10</v>
      </c>
      <c r="B14" s="48" t="s">
        <v>87</v>
      </c>
      <c r="C14" s="48" t="s">
        <v>151</v>
      </c>
      <c r="D14" s="142" t="s">
        <v>94</v>
      </c>
      <c r="E14" s="131"/>
      <c r="F14" s="131"/>
      <c r="G14" s="131">
        <v>537.66</v>
      </c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>
        <f t="shared" si="0"/>
        <v>537.66</v>
      </c>
    </row>
    <row r="15" spans="1:18" x14ac:dyDescent="0.15">
      <c r="A15" s="101">
        <v>11</v>
      </c>
      <c r="B15" s="48" t="s">
        <v>88</v>
      </c>
      <c r="C15" s="48" t="s">
        <v>157</v>
      </c>
      <c r="D15" s="142" t="s">
        <v>80</v>
      </c>
      <c r="E15" s="131"/>
      <c r="F15" s="131"/>
      <c r="G15" s="131"/>
      <c r="H15" s="131"/>
      <c r="I15" s="131"/>
      <c r="J15" s="131"/>
      <c r="K15" s="131"/>
      <c r="L15" s="131">
        <v>35.200000000000003</v>
      </c>
      <c r="M15" s="131"/>
      <c r="N15" s="131"/>
      <c r="O15" s="131"/>
      <c r="P15" s="131"/>
      <c r="Q15" s="131"/>
      <c r="R15" s="131">
        <v>35.200000000000003</v>
      </c>
    </row>
    <row r="16" spans="1:18" x14ac:dyDescent="0.15">
      <c r="A16" s="101">
        <v>12</v>
      </c>
      <c r="B16" s="48" t="s">
        <v>88</v>
      </c>
      <c r="C16" s="48" t="s">
        <v>90</v>
      </c>
      <c r="D16" s="142" t="s">
        <v>95</v>
      </c>
      <c r="E16" s="131"/>
      <c r="F16" s="131"/>
      <c r="G16" s="131"/>
      <c r="H16" s="131"/>
      <c r="I16" s="131">
        <v>96</v>
      </c>
      <c r="J16" s="131"/>
      <c r="K16" s="131"/>
      <c r="L16" s="131"/>
      <c r="M16" s="131"/>
      <c r="N16" s="131"/>
      <c r="O16" s="131"/>
      <c r="P16" s="131"/>
      <c r="Q16" s="131"/>
      <c r="R16" s="131">
        <f t="shared" si="0"/>
        <v>96</v>
      </c>
    </row>
    <row r="17" spans="1:20" x14ac:dyDescent="0.15">
      <c r="A17" s="101">
        <v>13</v>
      </c>
      <c r="B17" s="48" t="s">
        <v>91</v>
      </c>
      <c r="C17" s="48" t="s">
        <v>92</v>
      </c>
      <c r="D17" s="142" t="s">
        <v>96</v>
      </c>
      <c r="E17" s="131"/>
      <c r="F17" s="131"/>
      <c r="G17" s="131"/>
      <c r="H17" s="131"/>
      <c r="I17" s="131"/>
      <c r="J17" s="131"/>
      <c r="K17" s="131">
        <v>79</v>
      </c>
      <c r="L17" s="131"/>
      <c r="M17" s="131"/>
      <c r="N17" s="131"/>
      <c r="O17" s="131"/>
      <c r="P17" s="131"/>
      <c r="Q17" s="131"/>
      <c r="R17" s="131">
        <f t="shared" si="0"/>
        <v>79</v>
      </c>
    </row>
    <row r="18" spans="1:20" x14ac:dyDescent="0.15">
      <c r="A18" s="101">
        <v>14</v>
      </c>
      <c r="B18" s="48" t="s">
        <v>98</v>
      </c>
      <c r="C18" s="48" t="s">
        <v>99</v>
      </c>
      <c r="D18" s="49" t="s">
        <v>100</v>
      </c>
      <c r="E18" s="131"/>
      <c r="F18" s="131"/>
      <c r="G18" s="131"/>
      <c r="H18" s="131"/>
      <c r="I18" s="131"/>
      <c r="J18" s="131"/>
      <c r="K18" s="131">
        <v>79</v>
      </c>
      <c r="L18" s="131"/>
      <c r="M18" s="131"/>
      <c r="N18" s="131"/>
      <c r="O18" s="131"/>
      <c r="P18" s="131"/>
      <c r="Q18" s="131"/>
      <c r="R18" s="131">
        <f t="shared" si="0"/>
        <v>79</v>
      </c>
    </row>
    <row r="19" spans="1:20" x14ac:dyDescent="0.15">
      <c r="A19" s="101">
        <v>15</v>
      </c>
      <c r="B19" s="48" t="s">
        <v>101</v>
      </c>
      <c r="C19" s="48" t="s">
        <v>102</v>
      </c>
      <c r="D19" s="49" t="s">
        <v>103</v>
      </c>
      <c r="E19" s="131"/>
      <c r="F19" s="131"/>
      <c r="G19" s="131"/>
      <c r="H19" s="131"/>
      <c r="I19" s="131">
        <v>55.9</v>
      </c>
      <c r="J19" s="131"/>
      <c r="K19" s="131"/>
      <c r="L19" s="131"/>
      <c r="M19" s="131"/>
      <c r="N19" s="131"/>
      <c r="O19" s="131"/>
      <c r="P19" s="131">
        <v>11.18</v>
      </c>
      <c r="Q19" s="131"/>
      <c r="R19" s="131">
        <f t="shared" si="0"/>
        <v>67.08</v>
      </c>
    </row>
    <row r="20" spans="1:20" x14ac:dyDescent="0.15">
      <c r="A20" s="101">
        <v>16</v>
      </c>
      <c r="B20" s="48" t="s">
        <v>104</v>
      </c>
      <c r="C20" s="48" t="s">
        <v>107</v>
      </c>
      <c r="D20" s="49" t="s">
        <v>105</v>
      </c>
      <c r="E20" s="131"/>
      <c r="F20" s="131"/>
      <c r="G20" s="131"/>
      <c r="H20" s="131"/>
      <c r="I20" s="131"/>
      <c r="J20" s="131"/>
      <c r="K20" s="131">
        <v>79</v>
      </c>
      <c r="L20" s="131"/>
      <c r="M20" s="131"/>
      <c r="N20" s="131"/>
      <c r="O20" s="131"/>
      <c r="P20" s="131"/>
      <c r="Q20" s="131"/>
      <c r="R20" s="131">
        <f t="shared" si="0"/>
        <v>79</v>
      </c>
    </row>
    <row r="21" spans="1:20" x14ac:dyDescent="0.15">
      <c r="A21" s="101">
        <v>17</v>
      </c>
      <c r="B21" s="48" t="s">
        <v>104</v>
      </c>
      <c r="C21" s="48" t="s">
        <v>108</v>
      </c>
      <c r="D21" s="49" t="s">
        <v>106</v>
      </c>
      <c r="E21" s="131"/>
      <c r="F21" s="131"/>
      <c r="G21" s="131"/>
      <c r="H21" s="131"/>
      <c r="I21" s="131"/>
      <c r="J21" s="131"/>
      <c r="K21" s="131"/>
      <c r="L21" s="131"/>
      <c r="M21" s="131"/>
      <c r="N21" s="131">
        <v>40</v>
      </c>
      <c r="O21" s="131"/>
      <c r="P21" s="131"/>
      <c r="Q21" s="131"/>
      <c r="R21" s="131">
        <f t="shared" si="0"/>
        <v>40</v>
      </c>
    </row>
    <row r="22" spans="1:20" x14ac:dyDescent="0.15">
      <c r="A22" s="101">
        <v>18</v>
      </c>
      <c r="B22" s="48" t="s">
        <v>112</v>
      </c>
      <c r="C22" s="48" t="s">
        <v>113</v>
      </c>
      <c r="D22" s="49" t="s">
        <v>114</v>
      </c>
      <c r="E22" s="131"/>
      <c r="F22" s="131"/>
      <c r="G22" s="131"/>
      <c r="H22" s="131"/>
      <c r="I22" s="131"/>
      <c r="J22" s="131"/>
      <c r="K22" s="131"/>
      <c r="L22" s="131"/>
      <c r="M22" s="131"/>
      <c r="N22" s="131">
        <v>577</v>
      </c>
      <c r="O22" s="131"/>
      <c r="P22" s="131">
        <v>104</v>
      </c>
      <c r="Q22" s="131"/>
      <c r="R22" s="131">
        <f t="shared" si="0"/>
        <v>681</v>
      </c>
    </row>
    <row r="23" spans="1:20" x14ac:dyDescent="0.15">
      <c r="A23" s="101">
        <v>19</v>
      </c>
      <c r="B23" s="48" t="s">
        <v>115</v>
      </c>
      <c r="C23" s="93" t="s">
        <v>116</v>
      </c>
      <c r="D23" s="142" t="s">
        <v>80</v>
      </c>
      <c r="E23" s="158"/>
      <c r="F23" s="158"/>
      <c r="G23" s="158"/>
      <c r="H23" s="158"/>
      <c r="I23" s="158">
        <v>28.49</v>
      </c>
      <c r="J23" s="158"/>
      <c r="K23" s="158"/>
      <c r="L23" s="158"/>
      <c r="M23" s="158"/>
      <c r="N23" s="158"/>
      <c r="O23" s="158"/>
      <c r="P23" s="158">
        <v>5.7</v>
      </c>
      <c r="Q23" s="158"/>
      <c r="R23" s="158">
        <f t="shared" si="0"/>
        <v>34.19</v>
      </c>
      <c r="S23" s="93"/>
      <c r="T23" s="93"/>
    </row>
    <row r="24" spans="1:20" x14ac:dyDescent="0.15">
      <c r="A24" s="101">
        <v>20</v>
      </c>
      <c r="B24" s="48" t="s">
        <v>120</v>
      </c>
      <c r="C24" s="93" t="s">
        <v>121</v>
      </c>
      <c r="D24" s="142" t="s">
        <v>80</v>
      </c>
      <c r="E24" s="158"/>
      <c r="F24" s="158"/>
      <c r="G24" s="158"/>
      <c r="H24" s="158" t="s">
        <v>127</v>
      </c>
      <c r="I24" s="158">
        <v>42.23</v>
      </c>
      <c r="J24" s="158"/>
      <c r="K24" s="158"/>
      <c r="L24" s="158"/>
      <c r="M24" s="158"/>
      <c r="N24" s="158"/>
      <c r="O24" s="158"/>
      <c r="P24" s="158">
        <v>10.55</v>
      </c>
      <c r="Q24" s="158"/>
      <c r="R24" s="158">
        <v>52.78</v>
      </c>
      <c r="S24" s="93"/>
      <c r="T24" s="93"/>
    </row>
    <row r="25" spans="1:20" x14ac:dyDescent="0.15">
      <c r="A25" s="101">
        <v>21</v>
      </c>
      <c r="B25" s="48" t="s">
        <v>120</v>
      </c>
      <c r="C25" s="93" t="s">
        <v>122</v>
      </c>
      <c r="D25" s="142" t="s">
        <v>80</v>
      </c>
      <c r="E25" s="158"/>
      <c r="F25" s="158"/>
      <c r="G25" s="158"/>
      <c r="H25" s="158" t="s">
        <v>127</v>
      </c>
      <c r="I25" s="158">
        <v>25.99</v>
      </c>
      <c r="J25" s="158"/>
      <c r="K25" s="158"/>
      <c r="L25" s="158"/>
      <c r="M25" s="158"/>
      <c r="N25" s="158"/>
      <c r="O25" s="158"/>
      <c r="P25" s="158">
        <v>5.2</v>
      </c>
      <c r="Q25" s="158"/>
      <c r="R25" s="158">
        <f t="shared" si="0"/>
        <v>31.189999999999998</v>
      </c>
      <c r="S25" s="93"/>
      <c r="T25" s="93"/>
    </row>
    <row r="26" spans="1:20" x14ac:dyDescent="0.15">
      <c r="A26" s="101">
        <v>22</v>
      </c>
      <c r="B26" s="48" t="s">
        <v>120</v>
      </c>
      <c r="C26" s="93" t="s">
        <v>126</v>
      </c>
      <c r="D26" s="142" t="s">
        <v>80</v>
      </c>
      <c r="E26" s="158"/>
      <c r="F26" s="158"/>
      <c r="G26" s="158"/>
      <c r="H26" s="158" t="s">
        <v>127</v>
      </c>
      <c r="I26" s="158">
        <v>19</v>
      </c>
      <c r="J26" s="158"/>
      <c r="K26" s="158"/>
      <c r="L26" s="158"/>
      <c r="M26" s="158"/>
      <c r="N26" s="158"/>
      <c r="O26" s="158"/>
      <c r="P26" s="158">
        <v>3.8</v>
      </c>
      <c r="Q26" s="158"/>
      <c r="R26" s="158">
        <f t="shared" si="0"/>
        <v>22.8</v>
      </c>
      <c r="S26" s="93"/>
      <c r="T26" s="93"/>
    </row>
    <row r="27" spans="1:20" x14ac:dyDescent="0.15">
      <c r="A27" s="157">
        <v>23</v>
      </c>
      <c r="B27" s="48" t="s">
        <v>123</v>
      </c>
      <c r="C27" s="48" t="s">
        <v>125</v>
      </c>
      <c r="D27" s="49" t="s">
        <v>124</v>
      </c>
      <c r="E27" s="131"/>
      <c r="F27" s="131"/>
      <c r="G27" s="131"/>
      <c r="H27" s="131"/>
      <c r="I27" s="131"/>
      <c r="J27" s="131"/>
      <c r="K27" s="131">
        <v>79</v>
      </c>
      <c r="L27" s="131"/>
      <c r="M27" s="131"/>
      <c r="N27" s="131"/>
      <c r="O27" s="131"/>
      <c r="P27" s="131"/>
      <c r="Q27" s="131"/>
      <c r="R27" s="131">
        <f t="shared" si="0"/>
        <v>79</v>
      </c>
    </row>
    <row r="28" spans="1:20" x14ac:dyDescent="0.15">
      <c r="A28" s="101">
        <v>24</v>
      </c>
      <c r="B28" s="48" t="s">
        <v>129</v>
      </c>
      <c r="C28" s="48" t="s">
        <v>130</v>
      </c>
      <c r="D28" s="142" t="s">
        <v>80</v>
      </c>
      <c r="E28" s="131"/>
      <c r="F28" s="131"/>
      <c r="G28" s="131"/>
      <c r="H28" s="131"/>
      <c r="I28" s="131"/>
      <c r="J28" s="131"/>
      <c r="K28" s="131"/>
      <c r="L28" s="131">
        <v>3.74</v>
      </c>
      <c r="M28" s="131"/>
      <c r="N28" s="131"/>
      <c r="O28" s="131"/>
      <c r="P28" s="131">
        <v>0.75</v>
      </c>
      <c r="Q28" s="131"/>
      <c r="R28" s="131">
        <f t="shared" si="0"/>
        <v>4.49</v>
      </c>
    </row>
    <row r="29" spans="1:20" x14ac:dyDescent="0.15">
      <c r="A29" s="101">
        <v>25</v>
      </c>
      <c r="B29" s="48" t="s">
        <v>131</v>
      </c>
      <c r="C29" s="48" t="s">
        <v>130</v>
      </c>
      <c r="D29" s="142" t="s">
        <v>80</v>
      </c>
      <c r="E29" s="131"/>
      <c r="F29" s="131"/>
      <c r="G29" s="131"/>
      <c r="H29" s="131"/>
      <c r="I29" s="131"/>
      <c r="J29" s="131"/>
      <c r="K29" s="131"/>
      <c r="L29" s="131">
        <v>4.57</v>
      </c>
      <c r="M29" s="131"/>
      <c r="N29" s="131"/>
      <c r="O29" s="131"/>
      <c r="P29" s="131">
        <v>0.92</v>
      </c>
      <c r="Q29" s="131"/>
      <c r="R29" s="131">
        <f t="shared" si="0"/>
        <v>5.49</v>
      </c>
    </row>
    <row r="30" spans="1:20" x14ac:dyDescent="0.15">
      <c r="A30" s="101">
        <v>26</v>
      </c>
      <c r="B30" s="48" t="s">
        <v>137</v>
      </c>
      <c r="C30" s="48" t="s">
        <v>138</v>
      </c>
      <c r="D30" s="49" t="s">
        <v>139</v>
      </c>
      <c r="E30" s="131"/>
      <c r="F30" s="131"/>
      <c r="G30" s="131"/>
      <c r="H30" s="131"/>
      <c r="I30" s="131"/>
      <c r="J30" s="131"/>
      <c r="K30" s="131">
        <v>79</v>
      </c>
      <c r="L30" s="131"/>
      <c r="M30" s="131"/>
      <c r="N30" s="131"/>
      <c r="O30" s="131"/>
      <c r="P30" s="131"/>
      <c r="Q30" s="131"/>
      <c r="R30" s="131">
        <f t="shared" si="0"/>
        <v>79</v>
      </c>
    </row>
    <row r="31" spans="1:20" x14ac:dyDescent="0.15">
      <c r="A31" s="101">
        <v>27</v>
      </c>
      <c r="B31" s="48" t="s">
        <v>141</v>
      </c>
      <c r="C31" s="48" t="s">
        <v>152</v>
      </c>
      <c r="D31" s="49" t="s">
        <v>140</v>
      </c>
      <c r="E31" s="131"/>
      <c r="F31" s="131"/>
      <c r="G31" s="131"/>
      <c r="H31" s="131"/>
      <c r="I31" s="131">
        <v>16.239999999999998</v>
      </c>
      <c r="J31" s="131"/>
      <c r="K31" s="131"/>
      <c r="L31" s="131"/>
      <c r="M31" s="131"/>
      <c r="N31" s="131"/>
      <c r="O31" s="131"/>
      <c r="P31" s="131">
        <v>3.25</v>
      </c>
      <c r="Q31" s="131"/>
      <c r="R31" s="131">
        <f t="shared" si="0"/>
        <v>19.489999999999998</v>
      </c>
    </row>
    <row r="32" spans="1:20" x14ac:dyDescent="0.15">
      <c r="A32" s="101">
        <v>28</v>
      </c>
      <c r="B32" s="48" t="s">
        <v>143</v>
      </c>
      <c r="C32" s="48" t="s">
        <v>153</v>
      </c>
      <c r="D32" s="49" t="s">
        <v>144</v>
      </c>
      <c r="E32" s="131"/>
      <c r="F32" s="131"/>
      <c r="G32" s="131"/>
      <c r="H32" s="131"/>
      <c r="I32" s="131"/>
      <c r="J32" s="131">
        <v>98</v>
      </c>
      <c r="K32" s="131"/>
      <c r="L32" s="131"/>
      <c r="M32" s="131"/>
      <c r="N32" s="131"/>
      <c r="O32" s="131"/>
      <c r="P32" s="131">
        <v>19.600000000000001</v>
      </c>
      <c r="Q32" s="131"/>
      <c r="R32" s="131">
        <f t="shared" si="0"/>
        <v>117.6</v>
      </c>
    </row>
    <row r="33" spans="1:18" x14ac:dyDescent="0.15">
      <c r="A33" s="101">
        <v>29</v>
      </c>
      <c r="B33" s="48" t="s">
        <v>145</v>
      </c>
      <c r="C33" s="48" t="s">
        <v>90</v>
      </c>
      <c r="D33" s="49" t="s">
        <v>147</v>
      </c>
      <c r="E33" s="131"/>
      <c r="F33" s="131"/>
      <c r="G33" s="131"/>
      <c r="H33" s="131"/>
      <c r="I33" s="131">
        <v>148.5</v>
      </c>
      <c r="J33" s="131"/>
      <c r="K33" s="131"/>
      <c r="L33" s="131"/>
      <c r="M33" s="131"/>
      <c r="N33" s="131"/>
      <c r="O33" s="131"/>
      <c r="P33" s="131"/>
      <c r="Q33" s="131"/>
      <c r="R33" s="131">
        <f t="shared" si="0"/>
        <v>148.5</v>
      </c>
    </row>
    <row r="34" spans="1:18" ht="5" customHeight="1" x14ac:dyDescent="0.15">
      <c r="B34" s="48"/>
      <c r="C34" s="48"/>
      <c r="D34" s="49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</row>
    <row r="35" spans="1:18" x14ac:dyDescent="0.15">
      <c r="E35" s="131"/>
      <c r="F35" s="131">
        <f>SUM(F4:F29)</f>
        <v>312</v>
      </c>
      <c r="G35" s="131">
        <f>SUM(G4:G29)</f>
        <v>537.66</v>
      </c>
      <c r="H35" s="131">
        <f>SUM(H4:H29)</f>
        <v>250</v>
      </c>
      <c r="I35" s="131">
        <f>SUM(I4:I33)</f>
        <v>486.93</v>
      </c>
      <c r="J35" s="131">
        <f>SUM(J4:J33)</f>
        <v>98</v>
      </c>
      <c r="K35" s="131">
        <f>SUM(K4:K33)</f>
        <v>474</v>
      </c>
      <c r="L35" s="131">
        <f t="shared" ref="L35" si="1">SUM(L4:L29)</f>
        <v>43.510000000000005</v>
      </c>
      <c r="M35" s="131">
        <f>SUM(M4:M29)</f>
        <v>0</v>
      </c>
      <c r="N35" s="131">
        <f>SUM(N4:N29)</f>
        <v>617</v>
      </c>
      <c r="O35" s="131">
        <f>SUM(O4:O29)</f>
        <v>523.15</v>
      </c>
      <c r="P35" s="131">
        <f>SUM(P4:P33)</f>
        <v>204.90999999999997</v>
      </c>
      <c r="Q35" s="131"/>
      <c r="R35" s="133">
        <f>SUM(R4:R33)</f>
        <v>3547.16</v>
      </c>
    </row>
    <row r="36" spans="1:18" ht="17" thickBot="1" x14ac:dyDescent="0.2">
      <c r="C36" s="35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4">
        <f>SUM(E35:P35)</f>
        <v>3547.1600000000003</v>
      </c>
      <c r="Q36" s="131"/>
      <c r="R36" s="132">
        <f>R35-P36</f>
        <v>0</v>
      </c>
    </row>
    <row r="37" spans="1:18" ht="14" thickBot="1" x14ac:dyDescent="0.2">
      <c r="B37" s="36"/>
      <c r="C37" s="141" t="s">
        <v>57</v>
      </c>
      <c r="D37" s="37"/>
    </row>
    <row r="38" spans="1:18" x14ac:dyDescent="0.15">
      <c r="C38" s="32"/>
    </row>
    <row r="39" spans="1:18" x14ac:dyDescent="0.15">
      <c r="H39" s="131"/>
    </row>
    <row r="40" spans="1:18" x14ac:dyDescent="0.15">
      <c r="K40" s="48"/>
    </row>
    <row r="42" spans="1:18" x14ac:dyDescent="0.15">
      <c r="D42" s="33"/>
    </row>
  </sheetData>
  <pageMargins left="0.7" right="0.7" top="0.75" bottom="0.75" header="0.3" footer="0.3"/>
  <pageSetup paperSize="9" scale="55" orientation="landscape" horizontalDpi="0" verticalDpi="0"/>
  <ignoredErrors>
    <ignoredError sqref="R6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vs Actual 2023 -2024</vt:lpstr>
      <vt:lpstr>Detailed Expenditure 2023- 2024</vt:lpstr>
      <vt:lpstr>'Budget vs Actual 2023 -2024'!Print_Area</vt:lpstr>
      <vt:lpstr>'Detailed Expenditure 2023- 2024'!Print_Area</vt:lpstr>
    </vt:vector>
  </TitlesOfParts>
  <Company>East Riding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Sheana Connon</dc:creator>
  <cp:lastModifiedBy>Gareth Rees</cp:lastModifiedBy>
  <cp:lastPrinted>2024-04-12T14:16:33Z</cp:lastPrinted>
  <dcterms:created xsi:type="dcterms:W3CDTF">2013-11-11T12:54:57Z</dcterms:created>
  <dcterms:modified xsi:type="dcterms:W3CDTF">2024-04-12T14:18:08Z</dcterms:modified>
</cp:coreProperties>
</file>